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95" activeTab="0"/>
  </bookViews>
  <sheets>
    <sheet name="FY 24-25" sheetId="1" r:id="rId1"/>
    <sheet name="FY 23-24" sheetId="2" r:id="rId2"/>
    <sheet name="FY 22-23" sheetId="3" r:id="rId3"/>
    <sheet name="FY 21-22" sheetId="4" r:id="rId4"/>
    <sheet name="FY 20-21" sheetId="5" r:id="rId5"/>
    <sheet name="FY 19-20" sheetId="6" r:id="rId6"/>
    <sheet name="FY 18-19" sheetId="7" r:id="rId7"/>
    <sheet name="FY 17-18" sheetId="8" r:id="rId8"/>
    <sheet name="FY 16-17" sheetId="9" r:id="rId9"/>
  </sheets>
  <definedNames>
    <definedName name="_xlfn.IFERROR" hidden="1">#NAME?</definedName>
    <definedName name="_xlnm.Print_Area" localSheetId="8">'FY 16-17'!$A$1:$G$67</definedName>
    <definedName name="_xlnm.Print_Area" localSheetId="7">'FY 17-18'!$A$1:$G$66</definedName>
    <definedName name="_xlnm.Print_Area" localSheetId="6">'FY 18-19'!$A$1:$G$65</definedName>
    <definedName name="_xlnm.Print_Area" localSheetId="5">'FY 19-20'!$A$1:$G$65</definedName>
    <definedName name="_xlnm.Print_Area" localSheetId="4">'FY 20-21'!$A$1:$G$66</definedName>
    <definedName name="_xlnm.Print_Area" localSheetId="3">'FY 21-22'!$A$1:$G$65</definedName>
    <definedName name="_xlnm.Print_Area" localSheetId="2">'FY 22-23'!$A$1:$G$65</definedName>
    <definedName name="_xlnm.Print_Area" localSheetId="1">'FY 23-24'!$A$1:$G$66</definedName>
    <definedName name="_xlnm.Print_Area" localSheetId="0">'FY 24-25'!$A$1:$G$66</definedName>
  </definedNames>
  <calcPr fullCalcOnLoad="1"/>
</workbook>
</file>

<file path=xl/sharedStrings.xml><?xml version="1.0" encoding="utf-8"?>
<sst xmlns="http://schemas.openxmlformats.org/spreadsheetml/2006/main" count="162" uniqueCount="25">
  <si>
    <t>Credits</t>
  </si>
  <si>
    <t>Avg Daily</t>
  </si>
  <si>
    <t>Win/VGM</t>
  </si>
  <si>
    <t>Played</t>
  </si>
  <si>
    <t>Won</t>
  </si>
  <si>
    <t>Net Win</t>
  </si>
  <si>
    <t>VGM's</t>
  </si>
  <si>
    <t>per Day</t>
  </si>
  <si>
    <t>Total</t>
  </si>
  <si>
    <t>Week-Ending</t>
  </si>
  <si>
    <t>Free Play</t>
  </si>
  <si>
    <t>Allowance</t>
  </si>
  <si>
    <t>Jake's 58 Hotel &amp; Casino</t>
  </si>
  <si>
    <t>3635 Express Drive North</t>
  </si>
  <si>
    <t>Islandia, NY 11749</t>
  </si>
  <si>
    <t>www.jakes58.com</t>
  </si>
  <si>
    <t>Fiscal Year 2016/2017</t>
  </si>
  <si>
    <t>Fiscal Year 2017/2018</t>
  </si>
  <si>
    <t>Fiscal Year 2018/2019</t>
  </si>
  <si>
    <t>Fiscal Year 2019/2020</t>
  </si>
  <si>
    <t>Fiscal Year 2020/2021</t>
  </si>
  <si>
    <t>Fiscal Year 2021/2022</t>
  </si>
  <si>
    <t>Fiscal Year 2022/2023</t>
  </si>
  <si>
    <t>Fiscal Year 2023/2024</t>
  </si>
  <si>
    <t>Fiscal Year 2024/2025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</si>
</sst>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%_);[Red]\(0.00%\)"/>
    <numFmt numFmtId="166" formatCode="mm/dd/yy;@"/>
    <numFmt numFmtId="167" formatCode="&quot;$&quot;#,##0.0_);[Red]\(&quot;$&quot;#,##0.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_);\(&quot;$&quot;#,##0.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6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6" fontId="7" fillId="0" borderId="1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6" fontId="7" fillId="0" borderId="0" xfId="0" applyNumberFormat="1" applyFont="1" applyAlignment="1">
      <alignment horizontal="center"/>
    </xf>
    <xf numFmtId="3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38" fontId="7" fillId="0" borderId="10" xfId="0" applyNumberFormat="1" applyFont="1" applyBorder="1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0" fillId="0" borderId="11" xfId="0" applyNumberFormat="1" applyBorder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38" fontId="0" fillId="0" borderId="11" xfId="0" applyNumberFormat="1" applyBorder="1" applyAlignment="1">
      <alignment/>
    </xf>
    <xf numFmtId="6" fontId="4" fillId="0" borderId="0" xfId="0" applyNumberFormat="1" applyFont="1" applyAlignment="1">
      <alignment/>
    </xf>
    <xf numFmtId="6" fontId="5" fillId="0" borderId="0" xfId="0" applyNumberFormat="1" applyFont="1" applyAlignment="1">
      <alignment/>
    </xf>
    <xf numFmtId="6" fontId="8" fillId="0" borderId="0" xfId="0" applyNumberFormat="1" applyFont="1" applyAlignment="1">
      <alignment/>
    </xf>
    <xf numFmtId="6" fontId="9" fillId="0" borderId="0" xfId="53" applyNumberFormat="1" applyFont="1" applyAlignment="1" applyProtection="1">
      <alignment/>
      <protection/>
    </xf>
    <xf numFmtId="6" fontId="0" fillId="0" borderId="0" xfId="0" applyNumberFormat="1" applyBorder="1" applyAlignment="1">
      <alignment/>
    </xf>
    <xf numFmtId="38" fontId="0" fillId="0" borderId="0" xfId="0" applyNumberFormat="1" applyBorder="1" applyAlignment="1">
      <alignment/>
    </xf>
    <xf numFmtId="5" fontId="46" fillId="0" borderId="0" xfId="0" applyNumberFormat="1" applyFont="1" applyBorder="1" applyAlignment="1">
      <alignment/>
    </xf>
    <xf numFmtId="6" fontId="4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6" fontId="10" fillId="0" borderId="0" xfId="53" applyNumberFormat="1" applyFont="1" applyAlignment="1" applyProtection="1">
      <alignment horizontal="center"/>
      <protection/>
    </xf>
    <xf numFmtId="6" fontId="5" fillId="0" borderId="0" xfId="0" applyNumberFormat="1" applyFont="1" applyAlignment="1">
      <alignment horizontal="center"/>
    </xf>
    <xf numFmtId="164" fontId="6" fillId="33" borderId="12" xfId="0" applyNumberFormat="1" applyFont="1" applyFill="1" applyBorder="1" applyAlignment="1">
      <alignment horizontal="center"/>
    </xf>
    <xf numFmtId="164" fontId="6" fillId="33" borderId="13" xfId="0" applyNumberFormat="1" applyFont="1" applyFill="1" applyBorder="1" applyAlignment="1">
      <alignment horizontal="center"/>
    </xf>
    <xf numFmtId="164" fontId="6" fillId="33" borderId="14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76200</xdr:rowOff>
    </xdr:from>
    <xdr:to>
      <xdr:col>1</xdr:col>
      <xdr:colOff>857250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5906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76200</xdr:rowOff>
    </xdr:from>
    <xdr:to>
      <xdr:col>1</xdr:col>
      <xdr:colOff>857250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5906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76200</xdr:rowOff>
    </xdr:from>
    <xdr:to>
      <xdr:col>1</xdr:col>
      <xdr:colOff>857250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5906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76200</xdr:rowOff>
    </xdr:from>
    <xdr:to>
      <xdr:col>1</xdr:col>
      <xdr:colOff>857250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5906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76200</xdr:rowOff>
    </xdr:from>
    <xdr:to>
      <xdr:col>1</xdr:col>
      <xdr:colOff>857250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5906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76200</xdr:rowOff>
    </xdr:from>
    <xdr:to>
      <xdr:col>1</xdr:col>
      <xdr:colOff>857250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590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76200</xdr:rowOff>
    </xdr:from>
    <xdr:to>
      <xdr:col>1</xdr:col>
      <xdr:colOff>857250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590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76200</xdr:rowOff>
    </xdr:from>
    <xdr:to>
      <xdr:col>1</xdr:col>
      <xdr:colOff>857250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590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76200</xdr:rowOff>
    </xdr:from>
    <xdr:to>
      <xdr:col>1</xdr:col>
      <xdr:colOff>857250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590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F31" sqref="F31"/>
    </sheetView>
  </sheetViews>
  <sheetFormatPr defaultColWidth="9.140625" defaultRowHeight="12.75"/>
  <cols>
    <col min="1" max="1" width="15.57421875" style="3" customWidth="1"/>
    <col min="2" max="5" width="17.00390625" style="15" customWidth="1"/>
    <col min="6" max="6" width="17.00390625" style="16" customWidth="1"/>
    <col min="7" max="7" width="17.00390625" style="15" customWidth="1"/>
  </cols>
  <sheetData>
    <row r="1" spans="1:13" ht="18">
      <c r="A1" s="30" t="s">
        <v>12</v>
      </c>
      <c r="B1" s="30"/>
      <c r="C1" s="30"/>
      <c r="D1" s="30"/>
      <c r="E1" s="30"/>
      <c r="F1" s="30"/>
      <c r="G1" s="30"/>
      <c r="H1" s="23"/>
      <c r="I1" s="23"/>
      <c r="J1" s="23"/>
      <c r="K1" s="23"/>
      <c r="L1" s="23"/>
      <c r="M1" s="23"/>
    </row>
    <row r="2" spans="1:13" ht="15.75">
      <c r="A2" s="31" t="s">
        <v>13</v>
      </c>
      <c r="B2" s="31"/>
      <c r="C2" s="31"/>
      <c r="D2" s="31"/>
      <c r="E2" s="31"/>
      <c r="F2" s="31"/>
      <c r="G2" s="31"/>
      <c r="H2" s="25"/>
      <c r="I2" s="25"/>
      <c r="J2" s="25"/>
      <c r="K2" s="25"/>
      <c r="L2" s="25"/>
      <c r="M2" s="25"/>
    </row>
    <row r="3" spans="1:13" s="1" customFormat="1" ht="15.75">
      <c r="A3" s="31" t="s">
        <v>14</v>
      </c>
      <c r="B3" s="31"/>
      <c r="C3" s="31"/>
      <c r="D3" s="31"/>
      <c r="E3" s="31"/>
      <c r="F3" s="31"/>
      <c r="G3" s="31"/>
      <c r="H3" s="25"/>
      <c r="I3" s="25"/>
      <c r="J3" s="25"/>
      <c r="K3" s="25"/>
      <c r="L3" s="25"/>
      <c r="M3" s="25"/>
    </row>
    <row r="4" spans="1:13" s="1" customFormat="1" ht="15.75">
      <c r="A4" s="32" t="s">
        <v>15</v>
      </c>
      <c r="B4" s="32"/>
      <c r="C4" s="32"/>
      <c r="D4" s="32"/>
      <c r="E4" s="32"/>
      <c r="F4" s="32"/>
      <c r="G4" s="32"/>
      <c r="H4" s="26"/>
      <c r="I4" s="26"/>
      <c r="J4" s="26"/>
      <c r="K4" s="26"/>
      <c r="L4" s="26"/>
      <c r="M4" s="26"/>
    </row>
    <row r="5" spans="1:9" s="1" customFormat="1" ht="14.25">
      <c r="A5" s="33"/>
      <c r="B5" s="33"/>
      <c r="C5" s="33"/>
      <c r="D5" s="33"/>
      <c r="E5" s="33"/>
      <c r="F5" s="33"/>
      <c r="G5" s="33"/>
      <c r="H5" s="24"/>
      <c r="I5" s="24"/>
    </row>
    <row r="6" spans="1:9" s="1" customFormat="1" ht="20.25" customHeight="1">
      <c r="A6" s="2"/>
      <c r="B6" s="2"/>
      <c r="C6" s="2"/>
      <c r="D6" s="2"/>
      <c r="E6" s="2"/>
      <c r="F6" s="2"/>
      <c r="G6" s="2"/>
      <c r="H6" s="2"/>
      <c r="I6" s="2"/>
    </row>
    <row r="7" spans="1:7" s="7" customFormat="1" ht="14.25" customHeight="1">
      <c r="A7" s="34" t="s">
        <v>24</v>
      </c>
      <c r="B7" s="35"/>
      <c r="C7" s="35"/>
      <c r="D7" s="35"/>
      <c r="E7" s="35"/>
      <c r="F7" s="35"/>
      <c r="G7" s="36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0</v>
      </c>
      <c r="C9" s="10" t="s">
        <v>10</v>
      </c>
      <c r="D9" s="10" t="s">
        <v>0</v>
      </c>
      <c r="E9" s="10"/>
      <c r="F9" s="11" t="s">
        <v>1</v>
      </c>
      <c r="G9" s="10" t="s">
        <v>2</v>
      </c>
    </row>
    <row r="10" spans="1:7" s="12" customFormat="1" ht="12">
      <c r="A10" s="13" t="s">
        <v>9</v>
      </c>
      <c r="B10" s="8" t="s">
        <v>3</v>
      </c>
      <c r="C10" s="8" t="s">
        <v>11</v>
      </c>
      <c r="D10" s="8" t="s">
        <v>4</v>
      </c>
      <c r="E10" s="8" t="s">
        <v>5</v>
      </c>
      <c r="F10" s="14" t="s">
        <v>6</v>
      </c>
      <c r="G10" s="8" t="s">
        <v>7</v>
      </c>
    </row>
    <row r="12" spans="1:7" ht="12.75">
      <c r="A12" s="21">
        <v>45381</v>
      </c>
      <c r="B12" s="27">
        <v>92690447.58</v>
      </c>
      <c r="C12" s="27">
        <v>327046.04000000004</v>
      </c>
      <c r="D12" s="27">
        <f aca="true" t="shared" si="0" ref="D12:D64">IF(ISBLANK(B12),"",B12-C12-E12)</f>
        <v>86477229.50999999</v>
      </c>
      <c r="E12" s="27">
        <v>5886172.029999999</v>
      </c>
      <c r="F12" s="28">
        <v>1000</v>
      </c>
      <c r="G12" s="27">
        <f aca="true" t="shared" si="1" ref="G12:G35">IF(ISBLANK(B12),"",E12/F12/7)</f>
        <v>840.8817185714286</v>
      </c>
    </row>
    <row r="13" spans="1:7" ht="12.75">
      <c r="A13" s="21">
        <f aca="true" t="shared" si="2" ref="A13:A63">+A12+7</f>
        <v>45388</v>
      </c>
      <c r="B13" s="27">
        <v>93904157.71000001</v>
      </c>
      <c r="C13" s="27">
        <v>327766.92000000004</v>
      </c>
      <c r="D13" s="27">
        <f t="shared" si="0"/>
        <v>87459581.4</v>
      </c>
      <c r="E13" s="27">
        <v>6116809.39</v>
      </c>
      <c r="F13" s="28">
        <v>1000</v>
      </c>
      <c r="G13" s="27">
        <f t="shared" si="1"/>
        <v>873.8299128571427</v>
      </c>
    </row>
    <row r="14" spans="1:7" ht="12.75">
      <c r="A14" s="21">
        <f t="shared" si="2"/>
        <v>45395</v>
      </c>
      <c r="B14" s="27">
        <v>91474130.97</v>
      </c>
      <c r="C14" s="27">
        <v>303441.32999999996</v>
      </c>
      <c r="D14" s="27">
        <f t="shared" si="0"/>
        <v>85237939.15</v>
      </c>
      <c r="E14" s="27">
        <v>5932750.4899999965</v>
      </c>
      <c r="F14" s="28">
        <v>1000</v>
      </c>
      <c r="G14" s="27">
        <f t="shared" si="1"/>
        <v>847.5357842857138</v>
      </c>
    </row>
    <row r="15" spans="1:7" ht="12.75">
      <c r="A15" s="21">
        <f t="shared" si="2"/>
        <v>45402</v>
      </c>
      <c r="B15" s="27">
        <v>92060483.80999999</v>
      </c>
      <c r="C15" s="27">
        <v>274821.97</v>
      </c>
      <c r="D15" s="27">
        <f t="shared" si="0"/>
        <v>85766693.75999999</v>
      </c>
      <c r="E15" s="27">
        <v>6018968.079999998</v>
      </c>
      <c r="F15" s="28">
        <v>1000</v>
      </c>
      <c r="G15" s="27">
        <f t="shared" si="1"/>
        <v>859.8525828571426</v>
      </c>
    </row>
    <row r="16" spans="1:7" ht="12.75">
      <c r="A16" s="21">
        <f t="shared" si="2"/>
        <v>45409</v>
      </c>
      <c r="B16" s="27">
        <v>94029097.10000001</v>
      </c>
      <c r="C16" s="27">
        <v>291121.06</v>
      </c>
      <c r="D16" s="27">
        <f t="shared" si="0"/>
        <v>87660752.14</v>
      </c>
      <c r="E16" s="27">
        <v>6077223.899999999</v>
      </c>
      <c r="F16" s="28">
        <v>1000</v>
      </c>
      <c r="G16" s="27">
        <f t="shared" si="1"/>
        <v>868.1748428571427</v>
      </c>
    </row>
    <row r="17" spans="1:7" ht="12.75">
      <c r="A17" s="21">
        <f t="shared" si="2"/>
        <v>45416</v>
      </c>
      <c r="B17" s="27">
        <v>94005964.01</v>
      </c>
      <c r="C17" s="27">
        <v>293567.73</v>
      </c>
      <c r="D17" s="27">
        <f t="shared" si="0"/>
        <v>87959623.36</v>
      </c>
      <c r="E17" s="27">
        <v>5752772.919999996</v>
      </c>
      <c r="F17" s="28">
        <v>1000</v>
      </c>
      <c r="G17" s="27">
        <f t="shared" si="1"/>
        <v>821.8247028571423</v>
      </c>
    </row>
    <row r="18" spans="1:7" ht="12.75">
      <c r="A18" s="21">
        <f t="shared" si="2"/>
        <v>45423</v>
      </c>
      <c r="B18" s="27">
        <v>90629035.92999999</v>
      </c>
      <c r="C18" s="27">
        <v>254006.98</v>
      </c>
      <c r="D18" s="27">
        <f t="shared" si="0"/>
        <v>84604274.99999999</v>
      </c>
      <c r="E18" s="27">
        <v>5770753.950000002</v>
      </c>
      <c r="F18" s="28">
        <v>1000</v>
      </c>
      <c r="G18" s="27">
        <f t="shared" si="1"/>
        <v>824.3934214285717</v>
      </c>
    </row>
    <row r="19" spans="1:7" ht="12.75">
      <c r="A19" s="21">
        <f t="shared" si="2"/>
        <v>45430</v>
      </c>
      <c r="B19" s="27">
        <v>92319756.39</v>
      </c>
      <c r="C19" s="27">
        <v>242915.93</v>
      </c>
      <c r="D19" s="27">
        <f t="shared" si="0"/>
        <v>85996684.02</v>
      </c>
      <c r="E19" s="27">
        <v>6080156.44</v>
      </c>
      <c r="F19" s="28">
        <v>1000</v>
      </c>
      <c r="G19" s="27">
        <f t="shared" si="1"/>
        <v>868.5937771428572</v>
      </c>
    </row>
    <row r="20" spans="1:7" ht="12.75">
      <c r="A20" s="21">
        <f t="shared" si="2"/>
        <v>45437</v>
      </c>
      <c r="B20" s="27">
        <v>84202967.66000001</v>
      </c>
      <c r="C20" s="27">
        <v>250064.40000000002</v>
      </c>
      <c r="D20" s="27">
        <f t="shared" si="0"/>
        <v>78576289.56</v>
      </c>
      <c r="E20" s="27">
        <v>5376613.700000001</v>
      </c>
      <c r="F20" s="28">
        <v>1000</v>
      </c>
      <c r="G20" s="27">
        <f t="shared" si="1"/>
        <v>768.0876714285715</v>
      </c>
    </row>
    <row r="21" spans="1:7" ht="12.75">
      <c r="A21" s="21">
        <f t="shared" si="2"/>
        <v>45444</v>
      </c>
      <c r="B21" s="27">
        <v>89901636.77</v>
      </c>
      <c r="C21" s="27">
        <v>316068.6</v>
      </c>
      <c r="D21" s="27">
        <f t="shared" si="0"/>
        <v>83928248.41</v>
      </c>
      <c r="E21" s="27">
        <v>5657319.760000001</v>
      </c>
      <c r="F21" s="28">
        <v>1000</v>
      </c>
      <c r="G21" s="27">
        <f t="shared" si="1"/>
        <v>808.1885371428572</v>
      </c>
    </row>
    <row r="22" spans="1:7" ht="12.75">
      <c r="A22" s="21">
        <f t="shared" si="2"/>
        <v>45451</v>
      </c>
      <c r="B22" s="27">
        <v>83598871.58</v>
      </c>
      <c r="C22" s="27">
        <v>291062.97</v>
      </c>
      <c r="D22" s="27">
        <f t="shared" si="0"/>
        <v>77780872.62</v>
      </c>
      <c r="E22" s="27">
        <v>5526935.989999998</v>
      </c>
      <c r="F22" s="28">
        <v>1000</v>
      </c>
      <c r="G22" s="27">
        <f t="shared" si="1"/>
        <v>789.562284285714</v>
      </c>
    </row>
    <row r="23" spans="1:7" ht="12.75">
      <c r="A23" s="21">
        <f t="shared" si="2"/>
        <v>45458</v>
      </c>
      <c r="B23" s="27">
        <v>86272970.91</v>
      </c>
      <c r="C23" s="27">
        <v>283372.37</v>
      </c>
      <c r="D23" s="27">
        <f t="shared" si="0"/>
        <v>80721715.16999999</v>
      </c>
      <c r="E23" s="27">
        <v>5267883.370000002</v>
      </c>
      <c r="F23" s="28">
        <v>1000</v>
      </c>
      <c r="G23" s="27">
        <f t="shared" si="1"/>
        <v>752.5547671428575</v>
      </c>
    </row>
    <row r="24" spans="1:7" ht="12.75">
      <c r="A24" s="21">
        <f t="shared" si="2"/>
        <v>45465</v>
      </c>
      <c r="B24" s="27">
        <v>88783947.91</v>
      </c>
      <c r="C24" s="27">
        <v>290991.18000000005</v>
      </c>
      <c r="D24" s="27">
        <f t="shared" si="0"/>
        <v>82983296.99</v>
      </c>
      <c r="E24" s="27">
        <v>5509659.739999999</v>
      </c>
      <c r="F24" s="28">
        <v>997</v>
      </c>
      <c r="G24" s="27">
        <f t="shared" si="1"/>
        <v>789.4626364808711</v>
      </c>
    </row>
    <row r="25" spans="1:7" ht="12.75">
      <c r="A25" s="21">
        <f t="shared" si="2"/>
        <v>45472</v>
      </c>
      <c r="B25" s="27">
        <v>86191112.42</v>
      </c>
      <c r="C25" s="27">
        <v>330071.76</v>
      </c>
      <c r="D25" s="27">
        <f t="shared" si="0"/>
        <v>80408422.21</v>
      </c>
      <c r="E25" s="27">
        <v>5452618.449999999</v>
      </c>
      <c r="F25" s="28">
        <v>991</v>
      </c>
      <c r="G25" s="27">
        <f t="shared" si="1"/>
        <v>786.0196698861179</v>
      </c>
    </row>
    <row r="26" spans="1:7" ht="12.75">
      <c r="A26" s="21">
        <f t="shared" si="2"/>
        <v>45479</v>
      </c>
      <c r="B26" s="27">
        <v>98120440.45</v>
      </c>
      <c r="C26" s="27">
        <v>362898.52</v>
      </c>
      <c r="D26" s="27">
        <f t="shared" si="0"/>
        <v>91563554.09</v>
      </c>
      <c r="E26" s="27">
        <v>6193987.840000001</v>
      </c>
      <c r="F26" s="28">
        <v>991</v>
      </c>
      <c r="G26" s="27">
        <f t="shared" si="1"/>
        <v>892.8914285714287</v>
      </c>
    </row>
    <row r="27" spans="1:7" ht="12.75">
      <c r="A27" s="21">
        <f t="shared" si="2"/>
        <v>45486</v>
      </c>
      <c r="B27" s="27">
        <v>89143205.99000001</v>
      </c>
      <c r="C27" s="27">
        <v>288146.71</v>
      </c>
      <c r="D27" s="27">
        <f t="shared" si="0"/>
        <v>83388221.10000001</v>
      </c>
      <c r="E27" s="27">
        <v>5466838.180000002</v>
      </c>
      <c r="F27" s="28">
        <v>991</v>
      </c>
      <c r="G27" s="27">
        <f t="shared" si="1"/>
        <v>788.0695084330404</v>
      </c>
    </row>
    <row r="28" spans="1:7" ht="12.75">
      <c r="A28" s="21">
        <f t="shared" si="2"/>
        <v>45493</v>
      </c>
      <c r="B28" s="27">
        <v>86736279.26</v>
      </c>
      <c r="C28" s="27">
        <v>296020.17</v>
      </c>
      <c r="D28" s="27">
        <f t="shared" si="0"/>
        <v>80719463.13</v>
      </c>
      <c r="E28" s="27">
        <v>5720795.960000001</v>
      </c>
      <c r="F28" s="28">
        <v>991</v>
      </c>
      <c r="G28" s="27">
        <f t="shared" si="1"/>
        <v>824.6786737782904</v>
      </c>
    </row>
    <row r="29" spans="1:7" ht="12.75">
      <c r="A29" s="21">
        <f t="shared" si="2"/>
        <v>45500</v>
      </c>
      <c r="B29" s="27">
        <v>90436313.91999999</v>
      </c>
      <c r="C29" s="27">
        <v>260417.03999999998</v>
      </c>
      <c r="D29" s="27">
        <f t="shared" si="0"/>
        <v>84663332.71999998</v>
      </c>
      <c r="E29" s="27">
        <v>5512564.16</v>
      </c>
      <c r="F29" s="28">
        <v>991</v>
      </c>
      <c r="G29" s="27">
        <f t="shared" si="1"/>
        <v>794.6611157560905</v>
      </c>
    </row>
    <row r="30" spans="1:7" ht="12.75">
      <c r="A30" s="21">
        <f t="shared" si="2"/>
        <v>45507</v>
      </c>
      <c r="B30" s="27">
        <v>90528915.17999999</v>
      </c>
      <c r="C30" s="27">
        <v>242257.43</v>
      </c>
      <c r="D30" s="27">
        <f t="shared" si="0"/>
        <v>84609042.07999998</v>
      </c>
      <c r="E30" s="27">
        <v>5677615.669999999</v>
      </c>
      <c r="F30" s="28">
        <v>997</v>
      </c>
      <c r="G30" s="27">
        <f t="shared" si="1"/>
        <v>813.5285384725604</v>
      </c>
    </row>
    <row r="31" spans="1:7" ht="12.75">
      <c r="A31" s="21">
        <f t="shared" si="2"/>
        <v>45514</v>
      </c>
      <c r="B31" s="27"/>
      <c r="C31" s="27"/>
      <c r="D31" s="27">
        <f t="shared" si="0"/>
      </c>
      <c r="E31" s="27"/>
      <c r="F31" s="28"/>
      <c r="G31" s="27">
        <f t="shared" si="1"/>
      </c>
    </row>
    <row r="32" spans="1:7" ht="12.75">
      <c r="A32" s="21">
        <f t="shared" si="2"/>
        <v>45521</v>
      </c>
      <c r="B32" s="27"/>
      <c r="C32" s="27"/>
      <c r="D32" s="27">
        <f t="shared" si="0"/>
      </c>
      <c r="E32" s="27"/>
      <c r="F32" s="28"/>
      <c r="G32" s="27">
        <f t="shared" si="1"/>
      </c>
    </row>
    <row r="33" spans="1:7" ht="12.75">
      <c r="A33" s="21">
        <f t="shared" si="2"/>
        <v>45528</v>
      </c>
      <c r="B33" s="27"/>
      <c r="C33" s="27"/>
      <c r="D33" s="27">
        <f t="shared" si="0"/>
      </c>
      <c r="E33" s="27"/>
      <c r="F33" s="28"/>
      <c r="G33" s="27">
        <f t="shared" si="1"/>
      </c>
    </row>
    <row r="34" spans="1:7" ht="12.75">
      <c r="A34" s="21">
        <f t="shared" si="2"/>
        <v>45535</v>
      </c>
      <c r="B34" s="27"/>
      <c r="C34" s="27"/>
      <c r="D34" s="27">
        <f t="shared" si="0"/>
      </c>
      <c r="E34" s="27"/>
      <c r="F34" s="28"/>
      <c r="G34" s="27">
        <f t="shared" si="1"/>
      </c>
    </row>
    <row r="35" spans="1:7" ht="12.75">
      <c r="A35" s="21">
        <f t="shared" si="2"/>
        <v>45542</v>
      </c>
      <c r="B35" s="27"/>
      <c r="C35" s="27"/>
      <c r="D35" s="27">
        <f t="shared" si="0"/>
      </c>
      <c r="E35" s="27"/>
      <c r="F35" s="28"/>
      <c r="G35" s="27">
        <f t="shared" si="1"/>
      </c>
    </row>
    <row r="36" spans="1:7" ht="12.75">
      <c r="A36" s="21">
        <f t="shared" si="2"/>
        <v>45549</v>
      </c>
      <c r="B36" s="27"/>
      <c r="C36" s="27"/>
      <c r="D36" s="27">
        <f t="shared" si="0"/>
      </c>
      <c r="E36" s="27"/>
      <c r="F36" s="28"/>
      <c r="G36" s="27">
        <f>IF(ISBLANK(B36),"",E36/F36/7)</f>
      </c>
    </row>
    <row r="37" spans="1:7" ht="12.75">
      <c r="A37" s="21">
        <f t="shared" si="2"/>
        <v>45556</v>
      </c>
      <c r="B37" s="27"/>
      <c r="C37" s="27"/>
      <c r="D37" s="27">
        <f t="shared" si="0"/>
      </c>
      <c r="E37" s="27"/>
      <c r="F37" s="28"/>
      <c r="G37" s="27">
        <f aca="true" t="shared" si="3" ref="G37:G65">IF(ISBLANK(B37),"",E37/F37/7)</f>
      </c>
    </row>
    <row r="38" spans="1:7" ht="12.75">
      <c r="A38" s="21">
        <f t="shared" si="2"/>
        <v>45563</v>
      </c>
      <c r="B38" s="27"/>
      <c r="C38" s="27"/>
      <c r="D38" s="27">
        <f t="shared" si="0"/>
      </c>
      <c r="E38" s="27"/>
      <c r="F38" s="28"/>
      <c r="G38" s="27">
        <f t="shared" si="3"/>
      </c>
    </row>
    <row r="39" spans="1:7" ht="12.75">
      <c r="A39" s="21">
        <f t="shared" si="2"/>
        <v>45570</v>
      </c>
      <c r="B39" s="29"/>
      <c r="C39" s="29"/>
      <c r="D39" s="27">
        <f t="shared" si="0"/>
      </c>
      <c r="E39" s="27"/>
      <c r="F39" s="28"/>
      <c r="G39" s="27">
        <f t="shared" si="3"/>
      </c>
    </row>
    <row r="40" spans="1:7" ht="12.75">
      <c r="A40" s="21">
        <f t="shared" si="2"/>
        <v>45577</v>
      </c>
      <c r="B40" s="27"/>
      <c r="C40" s="27"/>
      <c r="D40" s="27">
        <f t="shared" si="0"/>
      </c>
      <c r="E40" s="27"/>
      <c r="F40" s="28"/>
      <c r="G40" s="27">
        <f t="shared" si="3"/>
      </c>
    </row>
    <row r="41" spans="1:7" ht="12.75">
      <c r="A41" s="21">
        <f t="shared" si="2"/>
        <v>45584</v>
      </c>
      <c r="B41" s="27"/>
      <c r="C41" s="27"/>
      <c r="D41" s="27">
        <f t="shared" si="0"/>
      </c>
      <c r="E41" s="27"/>
      <c r="F41" s="28"/>
      <c r="G41" s="27">
        <f t="shared" si="3"/>
      </c>
    </row>
    <row r="42" spans="1:7" ht="12.75">
      <c r="A42" s="21">
        <f t="shared" si="2"/>
        <v>45591</v>
      </c>
      <c r="B42" s="27"/>
      <c r="C42" s="27"/>
      <c r="D42" s="27">
        <f t="shared" si="0"/>
      </c>
      <c r="E42" s="27"/>
      <c r="F42" s="28"/>
      <c r="G42" s="27">
        <f t="shared" si="3"/>
      </c>
    </row>
    <row r="43" spans="1:7" ht="12.75">
      <c r="A43" s="21">
        <f t="shared" si="2"/>
        <v>45598</v>
      </c>
      <c r="B43" s="27"/>
      <c r="C43" s="27"/>
      <c r="D43" s="27">
        <f t="shared" si="0"/>
      </c>
      <c r="E43" s="27"/>
      <c r="F43" s="28"/>
      <c r="G43" s="27">
        <f t="shared" si="3"/>
      </c>
    </row>
    <row r="44" spans="1:7" ht="12.75">
      <c r="A44" s="21">
        <f t="shared" si="2"/>
        <v>45605</v>
      </c>
      <c r="B44" s="27"/>
      <c r="C44" s="27"/>
      <c r="D44" s="27">
        <f t="shared" si="0"/>
      </c>
      <c r="E44" s="27"/>
      <c r="F44" s="28"/>
      <c r="G44" s="27">
        <f t="shared" si="3"/>
      </c>
    </row>
    <row r="45" spans="1:7" ht="12.75">
      <c r="A45" s="21">
        <f t="shared" si="2"/>
        <v>45612</v>
      </c>
      <c r="B45" s="27"/>
      <c r="C45" s="27"/>
      <c r="D45" s="27">
        <f t="shared" si="0"/>
      </c>
      <c r="E45" s="27"/>
      <c r="F45" s="28"/>
      <c r="G45" s="27">
        <f t="shared" si="3"/>
      </c>
    </row>
    <row r="46" spans="1:7" ht="12.75">
      <c r="A46" s="21">
        <f t="shared" si="2"/>
        <v>45619</v>
      </c>
      <c r="B46" s="27"/>
      <c r="C46" s="27"/>
      <c r="D46" s="27">
        <f t="shared" si="0"/>
      </c>
      <c r="E46" s="27"/>
      <c r="F46" s="28"/>
      <c r="G46" s="27">
        <f t="shared" si="3"/>
      </c>
    </row>
    <row r="47" spans="1:7" ht="12.75">
      <c r="A47" s="21">
        <f t="shared" si="2"/>
        <v>45626</v>
      </c>
      <c r="B47" s="27"/>
      <c r="C47" s="27"/>
      <c r="D47" s="27">
        <f t="shared" si="0"/>
      </c>
      <c r="E47" s="27"/>
      <c r="F47" s="28"/>
      <c r="G47" s="27">
        <f t="shared" si="3"/>
      </c>
    </row>
    <row r="48" spans="1:7" ht="12.75">
      <c r="A48" s="21">
        <f t="shared" si="2"/>
        <v>45633</v>
      </c>
      <c r="B48" s="27"/>
      <c r="C48" s="27"/>
      <c r="D48" s="27">
        <f t="shared" si="0"/>
      </c>
      <c r="E48" s="27"/>
      <c r="F48" s="28"/>
      <c r="G48" s="27">
        <f t="shared" si="3"/>
      </c>
    </row>
    <row r="49" spans="1:7" ht="12.75">
      <c r="A49" s="21">
        <f t="shared" si="2"/>
        <v>45640</v>
      </c>
      <c r="B49" s="27"/>
      <c r="C49" s="27"/>
      <c r="D49" s="27">
        <f t="shared" si="0"/>
      </c>
      <c r="E49" s="27"/>
      <c r="F49" s="28"/>
      <c r="G49" s="27">
        <f t="shared" si="3"/>
      </c>
    </row>
    <row r="50" spans="1:7" ht="12.75">
      <c r="A50" s="21">
        <f t="shared" si="2"/>
        <v>45647</v>
      </c>
      <c r="B50" s="27"/>
      <c r="C50" s="27"/>
      <c r="D50" s="27">
        <f t="shared" si="0"/>
      </c>
      <c r="E50" s="27"/>
      <c r="F50" s="28"/>
      <c r="G50" s="27">
        <f t="shared" si="3"/>
      </c>
    </row>
    <row r="51" spans="1:7" ht="12.75">
      <c r="A51" s="21">
        <f t="shared" si="2"/>
        <v>45654</v>
      </c>
      <c r="B51" s="27"/>
      <c r="C51" s="27"/>
      <c r="D51" s="27">
        <f t="shared" si="0"/>
      </c>
      <c r="E51" s="27"/>
      <c r="F51" s="28"/>
      <c r="G51" s="27">
        <f t="shared" si="3"/>
      </c>
    </row>
    <row r="52" spans="1:7" ht="12.75">
      <c r="A52" s="21">
        <f t="shared" si="2"/>
        <v>45661</v>
      </c>
      <c r="B52" s="27"/>
      <c r="C52" s="27"/>
      <c r="D52" s="27">
        <f t="shared" si="0"/>
      </c>
      <c r="E52" s="27"/>
      <c r="F52" s="28"/>
      <c r="G52" s="27">
        <f t="shared" si="3"/>
      </c>
    </row>
    <row r="53" spans="1:7" ht="12.75">
      <c r="A53" s="21">
        <f t="shared" si="2"/>
        <v>45668</v>
      </c>
      <c r="B53" s="27"/>
      <c r="C53" s="27"/>
      <c r="D53" s="27">
        <f t="shared" si="0"/>
      </c>
      <c r="E53" s="27"/>
      <c r="F53" s="28"/>
      <c r="G53" s="27">
        <f t="shared" si="3"/>
      </c>
    </row>
    <row r="54" spans="1:7" ht="12.75">
      <c r="A54" s="21">
        <f t="shared" si="2"/>
        <v>45675</v>
      </c>
      <c r="B54" s="27"/>
      <c r="C54" s="27"/>
      <c r="D54" s="27">
        <f t="shared" si="0"/>
      </c>
      <c r="E54" s="27"/>
      <c r="F54" s="28"/>
      <c r="G54" s="27">
        <f t="shared" si="3"/>
      </c>
    </row>
    <row r="55" spans="1:7" ht="12.75">
      <c r="A55" s="21">
        <f t="shared" si="2"/>
        <v>45682</v>
      </c>
      <c r="B55" s="27"/>
      <c r="C55" s="27"/>
      <c r="D55" s="27">
        <f t="shared" si="0"/>
      </c>
      <c r="E55" s="27"/>
      <c r="F55" s="28"/>
      <c r="G55" s="27">
        <f t="shared" si="3"/>
      </c>
    </row>
    <row r="56" spans="1:7" ht="12.75">
      <c r="A56" s="21">
        <f t="shared" si="2"/>
        <v>45689</v>
      </c>
      <c r="B56" s="27"/>
      <c r="C56" s="27"/>
      <c r="D56" s="27">
        <f t="shared" si="0"/>
      </c>
      <c r="E56" s="27"/>
      <c r="F56" s="28"/>
      <c r="G56" s="27">
        <f t="shared" si="3"/>
      </c>
    </row>
    <row r="57" spans="1:7" ht="12.75">
      <c r="A57" s="21">
        <f t="shared" si="2"/>
        <v>45696</v>
      </c>
      <c r="B57" s="27"/>
      <c r="C57" s="27"/>
      <c r="D57" s="27">
        <f t="shared" si="0"/>
      </c>
      <c r="E57" s="27"/>
      <c r="F57" s="28"/>
      <c r="G57" s="27">
        <f t="shared" si="3"/>
      </c>
    </row>
    <row r="58" spans="1:7" ht="12.75">
      <c r="A58" s="21">
        <f t="shared" si="2"/>
        <v>45703</v>
      </c>
      <c r="B58" s="27"/>
      <c r="C58" s="27"/>
      <c r="D58" s="27">
        <f t="shared" si="0"/>
      </c>
      <c r="E58" s="27"/>
      <c r="F58" s="28"/>
      <c r="G58" s="27">
        <f t="shared" si="3"/>
      </c>
    </row>
    <row r="59" spans="1:7" ht="12.75">
      <c r="A59" s="21">
        <f t="shared" si="2"/>
        <v>45710</v>
      </c>
      <c r="B59" s="27"/>
      <c r="C59" s="27"/>
      <c r="D59" s="27">
        <f t="shared" si="0"/>
      </c>
      <c r="E59" s="27"/>
      <c r="F59" s="28"/>
      <c r="G59" s="27">
        <f t="shared" si="3"/>
      </c>
    </row>
    <row r="60" spans="1:7" ht="12.75">
      <c r="A60" s="21">
        <f t="shared" si="2"/>
        <v>45717</v>
      </c>
      <c r="B60" s="27"/>
      <c r="C60" s="27"/>
      <c r="D60" s="27">
        <f t="shared" si="0"/>
      </c>
      <c r="E60" s="27"/>
      <c r="F60" s="28"/>
      <c r="G60" s="27">
        <f t="shared" si="3"/>
      </c>
    </row>
    <row r="61" spans="1:7" ht="12.75">
      <c r="A61" s="21">
        <f t="shared" si="2"/>
        <v>45724</v>
      </c>
      <c r="B61" s="27"/>
      <c r="C61" s="27"/>
      <c r="D61" s="27">
        <f t="shared" si="0"/>
      </c>
      <c r="E61" s="27"/>
      <c r="F61" s="28"/>
      <c r="G61" s="27">
        <f t="shared" si="3"/>
      </c>
    </row>
    <row r="62" spans="1:7" ht="12.75">
      <c r="A62" s="21">
        <f t="shared" si="2"/>
        <v>45731</v>
      </c>
      <c r="B62" s="27"/>
      <c r="C62" s="27"/>
      <c r="D62" s="27">
        <f t="shared" si="0"/>
      </c>
      <c r="E62" s="27"/>
      <c r="F62" s="28"/>
      <c r="G62" s="27">
        <f t="shared" si="3"/>
      </c>
    </row>
    <row r="63" spans="1:7" ht="12.75">
      <c r="A63" s="21">
        <f t="shared" si="2"/>
        <v>45738</v>
      </c>
      <c r="B63" s="27"/>
      <c r="C63" s="27"/>
      <c r="D63" s="27">
        <f t="shared" si="0"/>
      </c>
      <c r="E63" s="27"/>
      <c r="F63" s="28"/>
      <c r="G63" s="27">
        <f t="shared" si="3"/>
      </c>
    </row>
    <row r="64" spans="1:7" ht="12.75">
      <c r="A64" s="21"/>
      <c r="B64" s="27"/>
      <c r="C64" s="27"/>
      <c r="D64" s="27">
        <f t="shared" si="0"/>
      </c>
      <c r="E64" s="27"/>
      <c r="F64" s="28"/>
      <c r="G64" s="27"/>
    </row>
    <row r="65" spans="1:7" ht="12.75">
      <c r="A65" s="21"/>
      <c r="G65" s="15">
        <f t="shared" si="3"/>
      </c>
    </row>
    <row r="66" spans="1:7" ht="13.5" thickBot="1">
      <c r="A66" s="3" t="s">
        <v>8</v>
      </c>
      <c r="B66" s="17">
        <f>IF(SUM(B12:B65)=0,"",SUM(B12:B65))</f>
        <v>1715029735.5500004</v>
      </c>
      <c r="C66" s="17">
        <f>IF(SUM(C12:C65)=0,"",SUM(C12:C65))</f>
        <v>5526059.109999999</v>
      </c>
      <c r="D66" s="17">
        <f>IF(SUM(D12:D65)=0,"",SUM(D12:D65))</f>
        <v>1600505236.4199994</v>
      </c>
      <c r="E66" s="17">
        <f>IF(SUM(E12:E65)=0,"",SUM(E12:E65))</f>
        <v>108998440.02</v>
      </c>
      <c r="F66" s="22">
        <f>_xlfn.IFERROR(SUM(F12:F63)/COUNT(F12:F63)," ")</f>
        <v>997.3157894736842</v>
      </c>
      <c r="G66" s="17">
        <f>_xlfn.IFERROR(E66/SUM(F12:F65)/7," ")</f>
        <v>821.7428738795112</v>
      </c>
    </row>
    <row r="67" spans="1:5" s="20" customFormat="1" ht="13.5" thickTop="1">
      <c r="A67" s="18"/>
      <c r="B67" s="19"/>
      <c r="C67" s="19"/>
      <c r="D67" s="19"/>
      <c r="E67" s="19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jakes58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PageLayoutView="0" workbookViewId="0" topLeftCell="A1">
      <pane ySplit="10" topLeftCell="A53" activePane="bottomLeft" state="frozen"/>
      <selection pane="topLeft" activeCell="A1" sqref="A1"/>
      <selection pane="bottomLeft" activeCell="K72" sqref="K72"/>
    </sheetView>
  </sheetViews>
  <sheetFormatPr defaultColWidth="9.140625" defaultRowHeight="12.75"/>
  <cols>
    <col min="1" max="1" width="15.57421875" style="3" customWidth="1"/>
    <col min="2" max="5" width="17.00390625" style="15" customWidth="1"/>
    <col min="6" max="6" width="17.00390625" style="16" customWidth="1"/>
    <col min="7" max="7" width="17.00390625" style="15" customWidth="1"/>
  </cols>
  <sheetData>
    <row r="1" spans="1:13" ht="18">
      <c r="A1" s="30" t="s">
        <v>12</v>
      </c>
      <c r="B1" s="30"/>
      <c r="C1" s="30"/>
      <c r="D1" s="30"/>
      <c r="E1" s="30"/>
      <c r="F1" s="30"/>
      <c r="G1" s="30"/>
      <c r="H1" s="23"/>
      <c r="I1" s="23"/>
      <c r="J1" s="23"/>
      <c r="K1" s="23"/>
      <c r="L1" s="23"/>
      <c r="M1" s="23"/>
    </row>
    <row r="2" spans="1:13" ht="15.75">
      <c r="A2" s="31" t="s">
        <v>13</v>
      </c>
      <c r="B2" s="31"/>
      <c r="C2" s="31"/>
      <c r="D2" s="31"/>
      <c r="E2" s="31"/>
      <c r="F2" s="31"/>
      <c r="G2" s="31"/>
      <c r="H2" s="25"/>
      <c r="I2" s="25"/>
      <c r="J2" s="25"/>
      <c r="K2" s="25"/>
      <c r="L2" s="25"/>
      <c r="M2" s="25"/>
    </row>
    <row r="3" spans="1:13" s="1" customFormat="1" ht="15.75">
      <c r="A3" s="31" t="s">
        <v>14</v>
      </c>
      <c r="B3" s="31"/>
      <c r="C3" s="31"/>
      <c r="D3" s="31"/>
      <c r="E3" s="31"/>
      <c r="F3" s="31"/>
      <c r="G3" s="31"/>
      <c r="H3" s="25"/>
      <c r="I3" s="25"/>
      <c r="J3" s="25"/>
      <c r="K3" s="25"/>
      <c r="L3" s="25"/>
      <c r="M3" s="25"/>
    </row>
    <row r="4" spans="1:13" s="1" customFormat="1" ht="15.75">
      <c r="A4" s="32" t="s">
        <v>15</v>
      </c>
      <c r="B4" s="32"/>
      <c r="C4" s="32"/>
      <c r="D4" s="32"/>
      <c r="E4" s="32"/>
      <c r="F4" s="32"/>
      <c r="G4" s="32"/>
      <c r="H4" s="26"/>
      <c r="I4" s="26"/>
      <c r="J4" s="26"/>
      <c r="K4" s="26"/>
      <c r="L4" s="26"/>
      <c r="M4" s="26"/>
    </row>
    <row r="5" spans="1:9" s="1" customFormat="1" ht="14.25">
      <c r="A5" s="33"/>
      <c r="B5" s="33"/>
      <c r="C5" s="33"/>
      <c r="D5" s="33"/>
      <c r="E5" s="33"/>
      <c r="F5" s="33"/>
      <c r="G5" s="33"/>
      <c r="H5" s="24"/>
      <c r="I5" s="24"/>
    </row>
    <row r="6" spans="1:9" s="1" customFormat="1" ht="20.25" customHeight="1">
      <c r="A6" s="2"/>
      <c r="B6" s="2"/>
      <c r="C6" s="2"/>
      <c r="D6" s="2"/>
      <c r="E6" s="2"/>
      <c r="F6" s="2"/>
      <c r="G6" s="2"/>
      <c r="H6" s="2"/>
      <c r="I6" s="2"/>
    </row>
    <row r="7" spans="1:7" s="7" customFormat="1" ht="14.25" customHeight="1">
      <c r="A7" s="34" t="s">
        <v>23</v>
      </c>
      <c r="B7" s="35"/>
      <c r="C7" s="35"/>
      <c r="D7" s="35"/>
      <c r="E7" s="35"/>
      <c r="F7" s="35"/>
      <c r="G7" s="36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0</v>
      </c>
      <c r="C9" s="10" t="s">
        <v>10</v>
      </c>
      <c r="D9" s="10" t="s">
        <v>0</v>
      </c>
      <c r="E9" s="10"/>
      <c r="F9" s="11" t="s">
        <v>1</v>
      </c>
      <c r="G9" s="10" t="s">
        <v>2</v>
      </c>
    </row>
    <row r="10" spans="1:7" s="12" customFormat="1" ht="12">
      <c r="A10" s="13" t="s">
        <v>9</v>
      </c>
      <c r="B10" s="8" t="s">
        <v>3</v>
      </c>
      <c r="C10" s="8" t="s">
        <v>11</v>
      </c>
      <c r="D10" s="8" t="s">
        <v>4</v>
      </c>
      <c r="E10" s="8" t="s">
        <v>5</v>
      </c>
      <c r="F10" s="14" t="s">
        <v>6</v>
      </c>
      <c r="G10" s="8" t="s">
        <v>7</v>
      </c>
    </row>
    <row r="12" spans="1:7" ht="12.75">
      <c r="A12" s="21">
        <v>45017</v>
      </c>
      <c r="B12" s="27">
        <v>77491830.42</v>
      </c>
      <c r="C12" s="27">
        <v>190497.61000000002</v>
      </c>
      <c r="D12" s="27">
        <f aca="true" t="shared" si="0" ref="D12:D63">IF(ISBLANK(B12),"",B12-C12-E12)</f>
        <v>72133480.05</v>
      </c>
      <c r="E12" s="27">
        <v>5167852.76</v>
      </c>
      <c r="F12" s="28">
        <v>1000</v>
      </c>
      <c r="G12" s="27">
        <f aca="true" t="shared" si="1" ref="G12:G35">IF(ISBLANK(B12),"",E12/F12/7)</f>
        <v>738.26468</v>
      </c>
    </row>
    <row r="13" spans="1:7" ht="12.75">
      <c r="A13" s="21">
        <f aca="true" t="shared" si="2" ref="A13:A63">+A12+7</f>
        <v>45024</v>
      </c>
      <c r="B13" s="27">
        <v>79715113.63999999</v>
      </c>
      <c r="C13" s="27">
        <v>173696</v>
      </c>
      <c r="D13" s="27">
        <f>IF(ISBLANK(B13),"",B13-C13-E13)</f>
        <v>74212848.54999998</v>
      </c>
      <c r="E13" s="27">
        <v>5328569.090000002</v>
      </c>
      <c r="F13" s="28">
        <v>1000</v>
      </c>
      <c r="G13" s="27">
        <f t="shared" si="1"/>
        <v>761.224155714286</v>
      </c>
    </row>
    <row r="14" spans="1:7" ht="12.75">
      <c r="A14" s="21">
        <f t="shared" si="2"/>
        <v>45031</v>
      </c>
      <c r="B14" s="27">
        <v>78271846.65</v>
      </c>
      <c r="C14" s="27">
        <v>218089.37</v>
      </c>
      <c r="D14" s="27">
        <f t="shared" si="0"/>
        <v>72848666.48</v>
      </c>
      <c r="E14" s="27">
        <v>5205090.800000002</v>
      </c>
      <c r="F14" s="28">
        <v>1000</v>
      </c>
      <c r="G14" s="27">
        <f t="shared" si="1"/>
        <v>743.5844000000003</v>
      </c>
    </row>
    <row r="15" spans="1:7" ht="12.75">
      <c r="A15" s="21">
        <f t="shared" si="2"/>
        <v>45038</v>
      </c>
      <c r="B15" s="27">
        <v>76739594.45000002</v>
      </c>
      <c r="C15" s="27">
        <v>200797.46000000002</v>
      </c>
      <c r="D15" s="27">
        <f>IF(ISBLANK(B15),"",B15-C15-E15)</f>
        <v>71198969.68000002</v>
      </c>
      <c r="E15" s="27">
        <v>5339827.31</v>
      </c>
      <c r="F15" s="28">
        <v>1000</v>
      </c>
      <c r="G15" s="27">
        <f t="shared" si="1"/>
        <v>762.8324728571428</v>
      </c>
    </row>
    <row r="16" spans="1:7" ht="12.75">
      <c r="A16" s="21">
        <f t="shared" si="2"/>
        <v>45045</v>
      </c>
      <c r="B16" s="27">
        <v>81307643.05</v>
      </c>
      <c r="C16" s="27">
        <v>209158.55</v>
      </c>
      <c r="D16" s="27">
        <f>IF(ISBLANK(B16),"",B16-C16-E16)</f>
        <v>75763213.99</v>
      </c>
      <c r="E16" s="27">
        <v>5335270.510000001</v>
      </c>
      <c r="F16" s="28">
        <v>1000</v>
      </c>
      <c r="G16" s="27">
        <f t="shared" si="1"/>
        <v>762.1815014285714</v>
      </c>
    </row>
    <row r="17" spans="1:7" ht="12.75">
      <c r="A17" s="21">
        <f t="shared" si="2"/>
        <v>45052</v>
      </c>
      <c r="B17" s="27">
        <v>79612539.5</v>
      </c>
      <c r="C17" s="27">
        <v>189409.38</v>
      </c>
      <c r="D17" s="27">
        <f aca="true" t="shared" si="3" ref="D17:D35">IF(ISBLANK(B17),"",B17-C17-E17)</f>
        <v>73996054.96000001</v>
      </c>
      <c r="E17" s="27">
        <v>5427075.160000002</v>
      </c>
      <c r="F17" s="28">
        <v>1000</v>
      </c>
      <c r="G17" s="27">
        <f t="shared" si="1"/>
        <v>775.2964514285717</v>
      </c>
    </row>
    <row r="18" spans="1:7" ht="12.75">
      <c r="A18" s="21">
        <f t="shared" si="2"/>
        <v>45059</v>
      </c>
      <c r="B18" s="27">
        <v>76770842.13</v>
      </c>
      <c r="C18" s="27">
        <v>215807.86000000002</v>
      </c>
      <c r="D18" s="27">
        <f t="shared" si="3"/>
        <v>71558389.57</v>
      </c>
      <c r="E18" s="27">
        <v>4996644.7</v>
      </c>
      <c r="F18" s="28">
        <v>994</v>
      </c>
      <c r="G18" s="27">
        <f t="shared" si="1"/>
        <v>718.1150761713136</v>
      </c>
    </row>
    <row r="19" spans="1:7" ht="12.75">
      <c r="A19" s="21">
        <f t="shared" si="2"/>
        <v>45066</v>
      </c>
      <c r="B19" s="27">
        <v>80213134.56</v>
      </c>
      <c r="C19" s="27">
        <v>213933.46</v>
      </c>
      <c r="D19" s="27">
        <f t="shared" si="3"/>
        <v>74627916.72000001</v>
      </c>
      <c r="E19" s="27">
        <v>5371284.38</v>
      </c>
      <c r="F19" s="28">
        <v>1000</v>
      </c>
      <c r="G19" s="27">
        <f t="shared" si="1"/>
        <v>767.32634</v>
      </c>
    </row>
    <row r="20" spans="1:7" ht="12.75">
      <c r="A20" s="21">
        <f t="shared" si="2"/>
        <v>45073</v>
      </c>
      <c r="B20" s="27">
        <v>78895119.35</v>
      </c>
      <c r="C20" s="27">
        <v>226046.76</v>
      </c>
      <c r="D20" s="27">
        <f t="shared" si="3"/>
        <v>73672172.08999999</v>
      </c>
      <c r="E20" s="27">
        <v>4996900.500000002</v>
      </c>
      <c r="F20" s="28">
        <v>1000</v>
      </c>
      <c r="G20" s="27">
        <f t="shared" si="1"/>
        <v>713.8429285714288</v>
      </c>
    </row>
    <row r="21" spans="1:7" ht="12.75">
      <c r="A21" s="21">
        <f t="shared" si="2"/>
        <v>45080</v>
      </c>
      <c r="B21" s="27">
        <v>84019989.13</v>
      </c>
      <c r="C21" s="27">
        <v>223301.66</v>
      </c>
      <c r="D21" s="27">
        <f t="shared" si="3"/>
        <v>78232639.75999999</v>
      </c>
      <c r="E21" s="27">
        <v>5564047.710000001</v>
      </c>
      <c r="F21" s="28">
        <v>1000</v>
      </c>
      <c r="G21" s="27">
        <f t="shared" si="1"/>
        <v>794.8639585714287</v>
      </c>
    </row>
    <row r="22" spans="1:7" ht="12.75">
      <c r="A22" s="21">
        <f t="shared" si="2"/>
        <v>45087</v>
      </c>
      <c r="B22" s="27">
        <v>84463771.55999999</v>
      </c>
      <c r="C22" s="27">
        <v>316746.42000000004</v>
      </c>
      <c r="D22" s="27">
        <f t="shared" si="3"/>
        <v>78900037.97999999</v>
      </c>
      <c r="E22" s="27">
        <v>5246987.159999999</v>
      </c>
      <c r="F22" s="28">
        <v>1000</v>
      </c>
      <c r="G22" s="27">
        <f t="shared" si="1"/>
        <v>749.5695942857141</v>
      </c>
    </row>
    <row r="23" spans="1:7" ht="12.75">
      <c r="A23" s="21">
        <f t="shared" si="2"/>
        <v>45094</v>
      </c>
      <c r="B23" s="27">
        <v>78796965.63999999</v>
      </c>
      <c r="C23" s="27">
        <v>288129.58</v>
      </c>
      <c r="D23" s="27">
        <f t="shared" si="3"/>
        <v>73391238.42999999</v>
      </c>
      <c r="E23" s="27">
        <v>5117597.63</v>
      </c>
      <c r="F23" s="28">
        <v>1000</v>
      </c>
      <c r="G23" s="27">
        <f t="shared" si="1"/>
        <v>731.0853757142858</v>
      </c>
    </row>
    <row r="24" spans="1:7" ht="12.75">
      <c r="A24" s="21">
        <f t="shared" si="2"/>
        <v>45101</v>
      </c>
      <c r="B24" s="27">
        <v>85502642.96000001</v>
      </c>
      <c r="C24" s="27">
        <v>335417.9</v>
      </c>
      <c r="D24" s="27">
        <f t="shared" si="3"/>
        <v>79719511.02000001</v>
      </c>
      <c r="E24" s="27">
        <v>5447714.039999997</v>
      </c>
      <c r="F24" s="28">
        <v>1000</v>
      </c>
      <c r="G24" s="27">
        <f t="shared" si="1"/>
        <v>778.2448628571425</v>
      </c>
    </row>
    <row r="25" spans="1:7" ht="12.75">
      <c r="A25" s="21">
        <f t="shared" si="2"/>
        <v>45108</v>
      </c>
      <c r="B25" s="27">
        <v>83834439.67</v>
      </c>
      <c r="C25" s="27">
        <v>262814.6</v>
      </c>
      <c r="D25" s="27">
        <f t="shared" si="3"/>
        <v>78179275.60000001</v>
      </c>
      <c r="E25" s="27">
        <v>5392349.469999999</v>
      </c>
      <c r="F25" s="28">
        <v>1000</v>
      </c>
      <c r="G25" s="27">
        <f t="shared" si="1"/>
        <v>770.3356385714285</v>
      </c>
    </row>
    <row r="26" spans="1:7" ht="12.75">
      <c r="A26" s="21">
        <f t="shared" si="2"/>
        <v>45115</v>
      </c>
      <c r="B26" s="27">
        <v>85289825.4</v>
      </c>
      <c r="C26" s="27">
        <v>250613.25</v>
      </c>
      <c r="D26" s="27">
        <f t="shared" si="3"/>
        <v>79051937.33000001</v>
      </c>
      <c r="E26" s="27">
        <v>5987274.82</v>
      </c>
      <c r="F26" s="28">
        <v>1000</v>
      </c>
      <c r="G26" s="27">
        <f t="shared" si="1"/>
        <v>855.3249742857143</v>
      </c>
    </row>
    <row r="27" spans="1:7" ht="12.75">
      <c r="A27" s="21">
        <f t="shared" si="2"/>
        <v>45122</v>
      </c>
      <c r="B27" s="27">
        <v>84348496.62</v>
      </c>
      <c r="C27" s="27">
        <v>256425.9</v>
      </c>
      <c r="D27" s="27">
        <f t="shared" si="3"/>
        <v>78485274.28</v>
      </c>
      <c r="E27" s="27">
        <v>5606796.440000001</v>
      </c>
      <c r="F27" s="28">
        <v>998</v>
      </c>
      <c r="G27" s="27">
        <f t="shared" si="1"/>
        <v>802.5760721442887</v>
      </c>
    </row>
    <row r="28" spans="1:7" ht="12.75">
      <c r="A28" s="21">
        <f t="shared" si="2"/>
        <v>45129</v>
      </c>
      <c r="B28" s="27">
        <v>77954578.91</v>
      </c>
      <c r="C28" s="27">
        <v>226225.39999999997</v>
      </c>
      <c r="D28" s="27">
        <f t="shared" si="3"/>
        <v>72732446.28999999</v>
      </c>
      <c r="E28" s="27">
        <v>4995907.220000001</v>
      </c>
      <c r="F28" s="28">
        <v>974</v>
      </c>
      <c r="G28" s="27">
        <f t="shared" si="1"/>
        <v>732.7525990026401</v>
      </c>
    </row>
    <row r="29" spans="1:7" ht="12.75">
      <c r="A29" s="21">
        <f t="shared" si="2"/>
        <v>45136</v>
      </c>
      <c r="B29" s="27">
        <v>81975049.83</v>
      </c>
      <c r="C29" s="27">
        <v>273595.25</v>
      </c>
      <c r="D29" s="27">
        <f t="shared" si="3"/>
        <v>76254776.27</v>
      </c>
      <c r="E29" s="27">
        <v>5446678.309999999</v>
      </c>
      <c r="F29" s="28">
        <v>993</v>
      </c>
      <c r="G29" s="27">
        <f t="shared" si="1"/>
        <v>783.5819752553588</v>
      </c>
    </row>
    <row r="30" spans="1:7" ht="12.75">
      <c r="A30" s="21">
        <f t="shared" si="2"/>
        <v>45143</v>
      </c>
      <c r="B30" s="27">
        <v>79987526.9</v>
      </c>
      <c r="C30" s="27">
        <v>210248.43</v>
      </c>
      <c r="D30" s="27">
        <f t="shared" si="3"/>
        <v>74365180.15</v>
      </c>
      <c r="E30" s="27">
        <v>5412098.319999999</v>
      </c>
      <c r="F30" s="28">
        <v>1000</v>
      </c>
      <c r="G30" s="27">
        <f t="shared" si="1"/>
        <v>773.1569028571428</v>
      </c>
    </row>
    <row r="31" spans="1:7" ht="12.75">
      <c r="A31" s="21">
        <f t="shared" si="2"/>
        <v>45150</v>
      </c>
      <c r="B31" s="27">
        <v>83794664.58</v>
      </c>
      <c r="C31" s="27">
        <v>204079.55000000002</v>
      </c>
      <c r="D31" s="27">
        <f t="shared" si="3"/>
        <v>78145443.48</v>
      </c>
      <c r="E31" s="27">
        <v>5445141.55</v>
      </c>
      <c r="F31" s="28">
        <v>1000</v>
      </c>
      <c r="G31" s="27">
        <f t="shared" si="1"/>
        <v>777.8773642857142</v>
      </c>
    </row>
    <row r="32" spans="1:7" ht="12.75">
      <c r="A32" s="21">
        <f t="shared" si="2"/>
        <v>45157</v>
      </c>
      <c r="B32" s="27">
        <v>81291984.88000001</v>
      </c>
      <c r="C32" s="27">
        <v>225874.5</v>
      </c>
      <c r="D32" s="27">
        <f t="shared" si="3"/>
        <v>75858894.59</v>
      </c>
      <c r="E32" s="27">
        <v>5207215.790000002</v>
      </c>
      <c r="F32" s="28">
        <v>1000</v>
      </c>
      <c r="G32" s="27">
        <f t="shared" si="1"/>
        <v>743.8879700000003</v>
      </c>
    </row>
    <row r="33" spans="1:7" ht="12.75">
      <c r="A33" s="21">
        <f t="shared" si="2"/>
        <v>45164</v>
      </c>
      <c r="B33" s="27">
        <v>81265211.64</v>
      </c>
      <c r="C33" s="27">
        <v>226773.59000000003</v>
      </c>
      <c r="D33" s="27">
        <f t="shared" si="3"/>
        <v>75660470.22</v>
      </c>
      <c r="E33" s="27">
        <v>5377967.829999999</v>
      </c>
      <c r="F33" s="28">
        <v>1000</v>
      </c>
      <c r="G33" s="27">
        <f t="shared" si="1"/>
        <v>768.2811185714285</v>
      </c>
    </row>
    <row r="34" spans="1:7" ht="12.75">
      <c r="A34" s="21">
        <f t="shared" si="2"/>
        <v>45171</v>
      </c>
      <c r="B34" s="27">
        <v>82387421.83</v>
      </c>
      <c r="C34" s="27">
        <v>245660.70999999996</v>
      </c>
      <c r="D34" s="27">
        <f t="shared" si="3"/>
        <v>76843788.35000001</v>
      </c>
      <c r="E34" s="27">
        <v>5297972.77</v>
      </c>
      <c r="F34" s="28">
        <v>1000</v>
      </c>
      <c r="G34" s="27">
        <f t="shared" si="1"/>
        <v>756.8532528571428</v>
      </c>
    </row>
    <row r="35" spans="1:7" ht="12.75">
      <c r="A35" s="21">
        <f t="shared" si="2"/>
        <v>45178</v>
      </c>
      <c r="B35" s="27">
        <v>83105115.28</v>
      </c>
      <c r="C35" s="27">
        <v>234345.25</v>
      </c>
      <c r="D35" s="27">
        <f t="shared" si="3"/>
        <v>77204551.14</v>
      </c>
      <c r="E35" s="27">
        <v>5666218.890000001</v>
      </c>
      <c r="F35" s="28">
        <v>1000</v>
      </c>
      <c r="G35" s="27">
        <f t="shared" si="1"/>
        <v>809.4598414285716</v>
      </c>
    </row>
    <row r="36" spans="1:7" ht="12.75">
      <c r="A36" s="21">
        <f t="shared" si="2"/>
        <v>45185</v>
      </c>
      <c r="B36" s="27">
        <v>81646529.01999998</v>
      </c>
      <c r="C36" s="27">
        <v>273848.07999999996</v>
      </c>
      <c r="D36" s="27">
        <f t="shared" si="0"/>
        <v>76043146.98999998</v>
      </c>
      <c r="E36" s="27">
        <v>5329533.950000001</v>
      </c>
      <c r="F36" s="28">
        <v>1000</v>
      </c>
      <c r="G36" s="27">
        <f>IF(ISBLANK(B36),"",E36/F36/7)</f>
        <v>761.361992857143</v>
      </c>
    </row>
    <row r="37" spans="1:7" ht="12.75">
      <c r="A37" s="21">
        <f t="shared" si="2"/>
        <v>45192</v>
      </c>
      <c r="B37" s="27">
        <v>78412666.67999999</v>
      </c>
      <c r="C37" s="27">
        <v>252603.62999999998</v>
      </c>
      <c r="D37" s="27">
        <f t="shared" si="0"/>
        <v>73101251.06</v>
      </c>
      <c r="E37" s="27">
        <v>5058811.990000002</v>
      </c>
      <c r="F37" s="28">
        <v>1000</v>
      </c>
      <c r="G37" s="27">
        <f aca="true" t="shared" si="4" ref="G37:G65">IF(ISBLANK(B37),"",E37/F37/7)</f>
        <v>722.6874271428575</v>
      </c>
    </row>
    <row r="38" spans="1:7" ht="12.75">
      <c r="A38" s="21">
        <f t="shared" si="2"/>
        <v>45199</v>
      </c>
      <c r="B38" s="27">
        <v>80883939.96</v>
      </c>
      <c r="C38" s="27">
        <v>265407.02</v>
      </c>
      <c r="D38" s="27">
        <f t="shared" si="0"/>
        <v>75631944.03999999</v>
      </c>
      <c r="E38" s="27">
        <v>4986588.899999999</v>
      </c>
      <c r="F38" s="28">
        <v>1000</v>
      </c>
      <c r="G38" s="27">
        <f t="shared" si="4"/>
        <v>712.3698428571428</v>
      </c>
    </row>
    <row r="39" spans="1:7" ht="12.75">
      <c r="A39" s="21">
        <f t="shared" si="2"/>
        <v>45206</v>
      </c>
      <c r="B39" s="29">
        <v>77364414.22</v>
      </c>
      <c r="C39" s="29">
        <v>210439.39</v>
      </c>
      <c r="D39" s="27">
        <f t="shared" si="0"/>
        <v>72183356.2</v>
      </c>
      <c r="E39" s="27">
        <v>4970618.63</v>
      </c>
      <c r="F39" s="28">
        <v>1000</v>
      </c>
      <c r="G39" s="27">
        <f t="shared" si="4"/>
        <v>710.0883757142857</v>
      </c>
    </row>
    <row r="40" spans="1:7" ht="12.75">
      <c r="A40" s="21">
        <f t="shared" si="2"/>
        <v>45213</v>
      </c>
      <c r="B40" s="27">
        <v>78540224.75</v>
      </c>
      <c r="C40" s="27">
        <v>269421.45</v>
      </c>
      <c r="D40" s="27">
        <f t="shared" si="0"/>
        <v>73356975.59</v>
      </c>
      <c r="E40" s="27">
        <v>4913827.709999998</v>
      </c>
      <c r="F40" s="28">
        <v>1000</v>
      </c>
      <c r="G40" s="27">
        <f t="shared" si="4"/>
        <v>701.9753871428568</v>
      </c>
    </row>
    <row r="41" spans="1:7" ht="12.75">
      <c r="A41" s="21">
        <f t="shared" si="2"/>
        <v>45220</v>
      </c>
      <c r="B41" s="27">
        <v>54394062.93</v>
      </c>
      <c r="C41" s="27">
        <v>133323.53999999998</v>
      </c>
      <c r="D41" s="27">
        <f t="shared" si="0"/>
        <v>50994424.17</v>
      </c>
      <c r="E41" s="27">
        <v>3266315.2199999997</v>
      </c>
      <c r="F41" s="28">
        <v>1000</v>
      </c>
      <c r="G41" s="27">
        <f t="shared" si="4"/>
        <v>466.61646</v>
      </c>
    </row>
    <row r="42" spans="1:7" ht="12.75">
      <c r="A42" s="21">
        <f t="shared" si="2"/>
        <v>45227</v>
      </c>
      <c r="B42" s="27">
        <v>81403126.71999998</v>
      </c>
      <c r="C42" s="27">
        <v>279784.98</v>
      </c>
      <c r="D42" s="27">
        <f t="shared" si="0"/>
        <v>76360498.48999998</v>
      </c>
      <c r="E42" s="27">
        <v>4762843.250000001</v>
      </c>
      <c r="F42" s="28">
        <v>1000</v>
      </c>
      <c r="G42" s="27">
        <f t="shared" si="4"/>
        <v>680.4061785714287</v>
      </c>
    </row>
    <row r="43" spans="1:7" ht="12.75">
      <c r="A43" s="21">
        <f t="shared" si="2"/>
        <v>45234</v>
      </c>
      <c r="B43" s="27">
        <v>82042040.25</v>
      </c>
      <c r="C43" s="27">
        <v>212370.40000000002</v>
      </c>
      <c r="D43" s="27">
        <f t="shared" si="0"/>
        <v>76166417.66</v>
      </c>
      <c r="E43" s="27">
        <v>5663252.190000002</v>
      </c>
      <c r="F43" s="28">
        <v>1000</v>
      </c>
      <c r="G43" s="27">
        <f t="shared" si="4"/>
        <v>809.0360271428574</v>
      </c>
    </row>
    <row r="44" spans="1:7" ht="12.75">
      <c r="A44" s="21">
        <f t="shared" si="2"/>
        <v>45241</v>
      </c>
      <c r="B44" s="27">
        <v>85175378.61000001</v>
      </c>
      <c r="C44" s="27">
        <v>371384.56</v>
      </c>
      <c r="D44" s="27">
        <f t="shared" si="0"/>
        <v>79392408.31000002</v>
      </c>
      <c r="E44" s="27">
        <v>5411585.74</v>
      </c>
      <c r="F44" s="28">
        <v>1000</v>
      </c>
      <c r="G44" s="27">
        <f t="shared" si="4"/>
        <v>773.0836771428573</v>
      </c>
    </row>
    <row r="45" spans="1:7" ht="12.75">
      <c r="A45" s="21">
        <f t="shared" si="2"/>
        <v>45248</v>
      </c>
      <c r="B45" s="27">
        <v>73403481.52</v>
      </c>
      <c r="C45" s="27">
        <v>189575.23</v>
      </c>
      <c r="D45" s="27">
        <f t="shared" si="0"/>
        <v>68523723.28999999</v>
      </c>
      <c r="E45" s="27">
        <v>4690183</v>
      </c>
      <c r="F45" s="28">
        <v>1000</v>
      </c>
      <c r="G45" s="27">
        <f t="shared" si="4"/>
        <v>670.0261428571429</v>
      </c>
    </row>
    <row r="46" spans="1:7" ht="12.75">
      <c r="A46" s="21">
        <f t="shared" si="2"/>
        <v>45255</v>
      </c>
      <c r="B46" s="27">
        <v>83199639.63</v>
      </c>
      <c r="C46" s="27">
        <v>196334.65</v>
      </c>
      <c r="D46" s="27">
        <f t="shared" si="0"/>
        <v>77624953.28999999</v>
      </c>
      <c r="E46" s="27">
        <v>5378351.690000001</v>
      </c>
      <c r="F46" s="28">
        <v>1000</v>
      </c>
      <c r="G46" s="27">
        <f t="shared" si="4"/>
        <v>768.3359557142859</v>
      </c>
    </row>
    <row r="47" spans="1:7" ht="12.75">
      <c r="A47" s="21">
        <f t="shared" si="2"/>
        <v>45262</v>
      </c>
      <c r="B47" s="27">
        <v>76957074.39999999</v>
      </c>
      <c r="C47" s="27">
        <v>216934.11</v>
      </c>
      <c r="D47" s="27">
        <f t="shared" si="0"/>
        <v>71989118.41999999</v>
      </c>
      <c r="E47" s="27">
        <v>4751021.87</v>
      </c>
      <c r="F47" s="28">
        <v>1000</v>
      </c>
      <c r="G47" s="27">
        <f t="shared" si="4"/>
        <v>678.7174100000001</v>
      </c>
    </row>
    <row r="48" spans="1:7" ht="12.75">
      <c r="A48" s="21">
        <f t="shared" si="2"/>
        <v>45269</v>
      </c>
      <c r="B48" s="27">
        <v>76180931.89</v>
      </c>
      <c r="C48" s="27">
        <v>196002.66</v>
      </c>
      <c r="D48" s="27">
        <f t="shared" si="0"/>
        <v>71123576.82000001</v>
      </c>
      <c r="E48" s="27">
        <v>4861352.410000001</v>
      </c>
      <c r="F48" s="28">
        <v>1000</v>
      </c>
      <c r="G48" s="27">
        <f t="shared" si="4"/>
        <v>694.4789157142859</v>
      </c>
    </row>
    <row r="49" spans="1:7" ht="12.75">
      <c r="A49" s="21">
        <f t="shared" si="2"/>
        <v>45276</v>
      </c>
      <c r="B49" s="27">
        <v>79201660.48</v>
      </c>
      <c r="C49" s="27">
        <v>196141.33000000002</v>
      </c>
      <c r="D49" s="27">
        <f t="shared" si="0"/>
        <v>73919653.7</v>
      </c>
      <c r="E49" s="27">
        <v>5085865.450000001</v>
      </c>
      <c r="F49" s="28">
        <v>1000</v>
      </c>
      <c r="G49" s="27">
        <f t="shared" si="4"/>
        <v>726.5522071428574</v>
      </c>
    </row>
    <row r="50" spans="1:7" ht="12.75">
      <c r="A50" s="21">
        <f t="shared" si="2"/>
        <v>45283</v>
      </c>
      <c r="B50" s="27">
        <v>81135222.73000002</v>
      </c>
      <c r="C50" s="27">
        <v>212078.56</v>
      </c>
      <c r="D50" s="27">
        <f t="shared" si="0"/>
        <v>75932999.12000002</v>
      </c>
      <c r="E50" s="27">
        <v>4990145.050000001</v>
      </c>
      <c r="F50" s="28">
        <v>1000</v>
      </c>
      <c r="G50" s="27">
        <f t="shared" si="4"/>
        <v>712.8778642857144</v>
      </c>
    </row>
    <row r="51" spans="1:7" ht="12.75">
      <c r="A51" s="21">
        <f t="shared" si="2"/>
        <v>45290</v>
      </c>
      <c r="B51" s="27">
        <v>95776116.11999999</v>
      </c>
      <c r="C51" s="27">
        <v>192434.06</v>
      </c>
      <c r="D51" s="27">
        <f t="shared" si="0"/>
        <v>89538045.50999999</v>
      </c>
      <c r="E51" s="27">
        <v>6045636.55</v>
      </c>
      <c r="F51" s="28">
        <v>1000</v>
      </c>
      <c r="G51" s="27">
        <f t="shared" si="4"/>
        <v>863.6623642857143</v>
      </c>
    </row>
    <row r="52" spans="1:7" ht="12.75">
      <c r="A52" s="21">
        <f t="shared" si="2"/>
        <v>45297</v>
      </c>
      <c r="B52" s="27">
        <v>86693580.91</v>
      </c>
      <c r="C52" s="27">
        <v>231843.36000000002</v>
      </c>
      <c r="D52" s="27">
        <f t="shared" si="0"/>
        <v>80872348.16</v>
      </c>
      <c r="E52" s="27">
        <v>5589389.390000001</v>
      </c>
      <c r="F52" s="28">
        <v>1000</v>
      </c>
      <c r="G52" s="27">
        <f t="shared" si="4"/>
        <v>798.4841985714286</v>
      </c>
    </row>
    <row r="53" spans="1:7" ht="12.75">
      <c r="A53" s="21">
        <f t="shared" si="2"/>
        <v>45304</v>
      </c>
      <c r="B53" s="27">
        <v>78155227.01</v>
      </c>
      <c r="C53" s="27">
        <v>210614.72999999998</v>
      </c>
      <c r="D53" s="27">
        <f t="shared" si="0"/>
        <v>72718343.25</v>
      </c>
      <c r="E53" s="27">
        <v>5226269.03</v>
      </c>
      <c r="F53" s="28">
        <v>1000</v>
      </c>
      <c r="G53" s="27">
        <f t="shared" si="4"/>
        <v>746.6098614285714</v>
      </c>
    </row>
    <row r="54" spans="1:7" ht="12.75">
      <c r="A54" s="21">
        <f t="shared" si="2"/>
        <v>45311</v>
      </c>
      <c r="B54" s="27">
        <v>83973206.79</v>
      </c>
      <c r="C54" s="27">
        <v>249297.21999999997</v>
      </c>
      <c r="D54" s="27">
        <f t="shared" si="0"/>
        <v>78356159.56</v>
      </c>
      <c r="E54" s="27">
        <v>5367750.010000002</v>
      </c>
      <c r="F54" s="28">
        <v>1000</v>
      </c>
      <c r="G54" s="27">
        <f t="shared" si="4"/>
        <v>766.8214300000002</v>
      </c>
    </row>
    <row r="55" spans="1:7" ht="12.75">
      <c r="A55" s="21">
        <f t="shared" si="2"/>
        <v>45318</v>
      </c>
      <c r="B55" s="27">
        <v>86001191.75</v>
      </c>
      <c r="C55" s="27">
        <v>251225.55000000002</v>
      </c>
      <c r="D55" s="27">
        <f t="shared" si="0"/>
        <v>80136421.10000001</v>
      </c>
      <c r="E55" s="27">
        <v>5613545.099999999</v>
      </c>
      <c r="F55" s="28">
        <v>1000</v>
      </c>
      <c r="G55" s="27">
        <f t="shared" si="4"/>
        <v>801.935014285714</v>
      </c>
    </row>
    <row r="56" spans="1:7" ht="12.75">
      <c r="A56" s="21">
        <f t="shared" si="2"/>
        <v>45325</v>
      </c>
      <c r="B56" s="27">
        <v>85632231.71</v>
      </c>
      <c r="C56" s="27">
        <v>262313.98</v>
      </c>
      <c r="D56" s="27">
        <f t="shared" si="0"/>
        <v>80134246.32</v>
      </c>
      <c r="E56" s="27">
        <v>5235671.410000001</v>
      </c>
      <c r="F56" s="28">
        <v>1000</v>
      </c>
      <c r="G56" s="27">
        <f t="shared" si="4"/>
        <v>747.9530585714286</v>
      </c>
    </row>
    <row r="57" spans="1:7" ht="12.75">
      <c r="A57" s="21">
        <f t="shared" si="2"/>
        <v>45332</v>
      </c>
      <c r="B57" s="27">
        <v>87515879</v>
      </c>
      <c r="C57" s="27">
        <v>233919.2</v>
      </c>
      <c r="D57" s="27">
        <f t="shared" si="0"/>
        <v>82218352.05</v>
      </c>
      <c r="E57" s="27">
        <v>5063607.750000003</v>
      </c>
      <c r="F57" s="28">
        <v>1000</v>
      </c>
      <c r="G57" s="27">
        <f t="shared" si="4"/>
        <v>723.3725357142861</v>
      </c>
    </row>
    <row r="58" spans="1:7" ht="12.75">
      <c r="A58" s="21">
        <f t="shared" si="2"/>
        <v>45339</v>
      </c>
      <c r="B58" s="27">
        <v>81800840.44000001</v>
      </c>
      <c r="C58" s="27">
        <v>201454.87999999998</v>
      </c>
      <c r="D58" s="27">
        <f t="shared" si="0"/>
        <v>76440704.16000001</v>
      </c>
      <c r="E58" s="27">
        <v>5158681.399999999</v>
      </c>
      <c r="F58" s="28">
        <v>1000</v>
      </c>
      <c r="G58" s="27">
        <f t="shared" si="4"/>
        <v>736.9544857142856</v>
      </c>
    </row>
    <row r="59" spans="1:7" ht="12.75">
      <c r="A59" s="21">
        <f t="shared" si="2"/>
        <v>45346</v>
      </c>
      <c r="B59" s="27">
        <v>92425630.13</v>
      </c>
      <c r="C59" s="27">
        <v>254755.26</v>
      </c>
      <c r="D59" s="27">
        <f t="shared" si="0"/>
        <v>86084915.99999999</v>
      </c>
      <c r="E59" s="27">
        <v>6085958.87</v>
      </c>
      <c r="F59" s="28">
        <v>1000</v>
      </c>
      <c r="G59" s="27">
        <f t="shared" si="4"/>
        <v>869.4226957142857</v>
      </c>
    </row>
    <row r="60" spans="1:7" ht="12.75">
      <c r="A60" s="21">
        <f t="shared" si="2"/>
        <v>45353</v>
      </c>
      <c r="B60" s="27">
        <v>88476205.77</v>
      </c>
      <c r="C60" s="27">
        <v>238145.58000000002</v>
      </c>
      <c r="D60" s="27">
        <f t="shared" si="0"/>
        <v>82623653.08</v>
      </c>
      <c r="E60" s="27">
        <v>5614407.1099999985</v>
      </c>
      <c r="F60" s="28">
        <v>1000</v>
      </c>
      <c r="G60" s="27">
        <f t="shared" si="4"/>
        <v>802.0581585714283</v>
      </c>
    </row>
    <row r="61" spans="1:7" ht="12.75">
      <c r="A61" s="21">
        <f t="shared" si="2"/>
        <v>45360</v>
      </c>
      <c r="B61" s="27">
        <v>92508784.51</v>
      </c>
      <c r="C61" s="27">
        <v>299168.63</v>
      </c>
      <c r="D61" s="27">
        <f t="shared" si="0"/>
        <v>86556036.50000001</v>
      </c>
      <c r="E61" s="27">
        <v>5653579.379999999</v>
      </c>
      <c r="F61" s="28">
        <v>1000</v>
      </c>
      <c r="G61" s="27">
        <f t="shared" si="4"/>
        <v>807.654197142857</v>
      </c>
    </row>
    <row r="62" spans="1:7" ht="12.75">
      <c r="A62" s="21">
        <f t="shared" si="2"/>
        <v>45367</v>
      </c>
      <c r="B62" s="27">
        <v>91739394.06</v>
      </c>
      <c r="C62" s="27">
        <v>318722.52999999997</v>
      </c>
      <c r="D62" s="27">
        <f t="shared" si="0"/>
        <v>85550267.99</v>
      </c>
      <c r="E62" s="27">
        <v>5870403.540000001</v>
      </c>
      <c r="F62" s="28">
        <v>1000</v>
      </c>
      <c r="G62" s="27">
        <f t="shared" si="4"/>
        <v>838.6290771428573</v>
      </c>
    </row>
    <row r="63" spans="1:7" ht="12.75">
      <c r="A63" s="21">
        <f t="shared" si="2"/>
        <v>45374</v>
      </c>
      <c r="B63" s="27">
        <v>87244669.39999999</v>
      </c>
      <c r="C63" s="27">
        <v>311255.62</v>
      </c>
      <c r="D63" s="27">
        <f t="shared" si="0"/>
        <v>81140592.40999998</v>
      </c>
      <c r="E63" s="27">
        <v>5792821.37</v>
      </c>
      <c r="F63" s="28">
        <v>1000</v>
      </c>
      <c r="G63" s="27">
        <f t="shared" si="4"/>
        <v>827.5459099999999</v>
      </c>
    </row>
    <row r="64" spans="1:7" ht="12.75">
      <c r="A64" s="21"/>
      <c r="B64" s="27"/>
      <c r="C64" s="27"/>
      <c r="D64" s="27"/>
      <c r="E64" s="27"/>
      <c r="F64" s="28"/>
      <c r="G64" s="27"/>
    </row>
    <row r="65" spans="1:7" ht="12.75">
      <c r="A65" s="21"/>
      <c r="G65" s="15">
        <f t="shared" si="4"/>
      </c>
    </row>
    <row r="66" spans="1:7" ht="13.5" thickBot="1">
      <c r="A66" s="3" t="s">
        <v>8</v>
      </c>
      <c r="B66" s="17">
        <f>IF(SUM(B12:B65)=0,"",SUM(B12:B65))</f>
        <v>4254918699.9700003</v>
      </c>
      <c r="C66" s="17">
        <f>IF(SUM(C12:C65)=0,"",SUM(C12:C65))</f>
        <v>12348488.630000003</v>
      </c>
      <c r="D66" s="17">
        <f>IF(SUM(D12:D65)=0,"",SUM(D12:D65))</f>
        <v>3967751710.219999</v>
      </c>
      <c r="E66" s="17">
        <f>IF(SUM(E12:E65)=0,"",SUM(E12:E65))</f>
        <v>274818501.12</v>
      </c>
      <c r="F66" s="22">
        <f>_xlfn.IFERROR(SUM(F12:F65)/COUNT(F12:F65)," ")</f>
        <v>999.2115384615385</v>
      </c>
      <c r="G66" s="17">
        <f>_xlfn.IFERROR(E66/SUM(F12:F65)/7," ")</f>
        <v>755.5916371424722</v>
      </c>
    </row>
    <row r="67" spans="1:5" s="20" customFormat="1" ht="13.5" thickTop="1">
      <c r="A67" s="18"/>
      <c r="B67" s="19"/>
      <c r="C67" s="19"/>
      <c r="D67" s="19"/>
      <c r="E67" s="19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jakes58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PageLayoutView="0" workbookViewId="0" topLeftCell="A1">
      <pane ySplit="10" topLeftCell="A44" activePane="bottomLeft" state="frozen"/>
      <selection pane="topLeft" activeCell="A1" sqref="A1"/>
      <selection pane="bottomLeft" activeCell="F64" sqref="F64"/>
    </sheetView>
  </sheetViews>
  <sheetFormatPr defaultColWidth="9.140625" defaultRowHeight="12.75"/>
  <cols>
    <col min="1" max="1" width="15.57421875" style="3" customWidth="1"/>
    <col min="2" max="5" width="17.00390625" style="15" customWidth="1"/>
    <col min="6" max="6" width="17.00390625" style="16" customWidth="1"/>
    <col min="7" max="7" width="17.00390625" style="15" customWidth="1"/>
  </cols>
  <sheetData>
    <row r="1" spans="1:13" ht="18">
      <c r="A1" s="30" t="s">
        <v>12</v>
      </c>
      <c r="B1" s="30"/>
      <c r="C1" s="30"/>
      <c r="D1" s="30"/>
      <c r="E1" s="30"/>
      <c r="F1" s="30"/>
      <c r="G1" s="30"/>
      <c r="H1" s="23"/>
      <c r="I1" s="23"/>
      <c r="J1" s="23"/>
      <c r="K1" s="23"/>
      <c r="L1" s="23"/>
      <c r="M1" s="23"/>
    </row>
    <row r="2" spans="1:13" ht="15.75">
      <c r="A2" s="31" t="s">
        <v>13</v>
      </c>
      <c r="B2" s="31"/>
      <c r="C2" s="31"/>
      <c r="D2" s="31"/>
      <c r="E2" s="31"/>
      <c r="F2" s="31"/>
      <c r="G2" s="31"/>
      <c r="H2" s="25"/>
      <c r="I2" s="25"/>
      <c r="J2" s="25"/>
      <c r="K2" s="25"/>
      <c r="L2" s="25"/>
      <c r="M2" s="25"/>
    </row>
    <row r="3" spans="1:13" s="1" customFormat="1" ht="15.75">
      <c r="A3" s="31" t="s">
        <v>14</v>
      </c>
      <c r="B3" s="31"/>
      <c r="C3" s="31"/>
      <c r="D3" s="31"/>
      <c r="E3" s="31"/>
      <c r="F3" s="31"/>
      <c r="G3" s="31"/>
      <c r="H3" s="25"/>
      <c r="I3" s="25"/>
      <c r="J3" s="25"/>
      <c r="K3" s="25"/>
      <c r="L3" s="25"/>
      <c r="M3" s="25"/>
    </row>
    <row r="4" spans="1:13" s="1" customFormat="1" ht="15.75">
      <c r="A4" s="32" t="s">
        <v>15</v>
      </c>
      <c r="B4" s="32"/>
      <c r="C4" s="32"/>
      <c r="D4" s="32"/>
      <c r="E4" s="32"/>
      <c r="F4" s="32"/>
      <c r="G4" s="32"/>
      <c r="H4" s="26"/>
      <c r="I4" s="26"/>
      <c r="J4" s="26"/>
      <c r="K4" s="26"/>
      <c r="L4" s="26"/>
      <c r="M4" s="26"/>
    </row>
    <row r="5" spans="1:9" s="1" customFormat="1" ht="14.25">
      <c r="A5" s="33"/>
      <c r="B5" s="33"/>
      <c r="C5" s="33"/>
      <c r="D5" s="33"/>
      <c r="E5" s="33"/>
      <c r="F5" s="33"/>
      <c r="G5" s="33"/>
      <c r="H5" s="24"/>
      <c r="I5" s="24"/>
    </row>
    <row r="6" spans="1:9" s="1" customFormat="1" ht="20.25" customHeight="1">
      <c r="A6" s="2"/>
      <c r="B6" s="2"/>
      <c r="C6" s="2"/>
      <c r="D6" s="2"/>
      <c r="E6" s="2"/>
      <c r="F6" s="2"/>
      <c r="G6" s="2"/>
      <c r="H6" s="2"/>
      <c r="I6" s="2"/>
    </row>
    <row r="7" spans="1:7" s="7" customFormat="1" ht="14.25" customHeight="1">
      <c r="A7" s="34" t="s">
        <v>22</v>
      </c>
      <c r="B7" s="35"/>
      <c r="C7" s="35"/>
      <c r="D7" s="35"/>
      <c r="E7" s="35"/>
      <c r="F7" s="35"/>
      <c r="G7" s="36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0</v>
      </c>
      <c r="C9" s="10" t="s">
        <v>10</v>
      </c>
      <c r="D9" s="10" t="s">
        <v>0</v>
      </c>
      <c r="E9" s="10"/>
      <c r="F9" s="11" t="s">
        <v>1</v>
      </c>
      <c r="G9" s="10" t="s">
        <v>2</v>
      </c>
    </row>
    <row r="10" spans="1:7" s="12" customFormat="1" ht="12">
      <c r="A10" s="13" t="s">
        <v>9</v>
      </c>
      <c r="B10" s="8" t="s">
        <v>3</v>
      </c>
      <c r="C10" s="8" t="s">
        <v>11</v>
      </c>
      <c r="D10" s="8" t="s">
        <v>4</v>
      </c>
      <c r="E10" s="8" t="s">
        <v>5</v>
      </c>
      <c r="F10" s="14" t="s">
        <v>6</v>
      </c>
      <c r="G10" s="8" t="s">
        <v>7</v>
      </c>
    </row>
    <row r="12" spans="1:7" ht="12.75">
      <c r="A12" s="21">
        <v>44653</v>
      </c>
      <c r="B12" s="27">
        <v>83529659.03</v>
      </c>
      <c r="C12" s="27">
        <v>219833.09999999998</v>
      </c>
      <c r="D12" s="27">
        <f aca="true" t="shared" si="0" ref="D12:D63">IF(ISBLANK(B12),"",B12-C12-E12)</f>
        <v>78050289.15</v>
      </c>
      <c r="E12" s="27">
        <v>5259536.779999997</v>
      </c>
      <c r="F12" s="28">
        <v>1000</v>
      </c>
      <c r="G12" s="27">
        <f aca="true" t="shared" si="1" ref="G12:G35">IF(ISBLANK(B12),"",E12/F12/7)</f>
        <v>751.3623971428567</v>
      </c>
    </row>
    <row r="13" spans="1:7" ht="12.75">
      <c r="A13" s="21">
        <f aca="true" t="shared" si="2" ref="A13:A63">+A12+7</f>
        <v>44660</v>
      </c>
      <c r="B13" s="27">
        <v>82021044.89</v>
      </c>
      <c r="C13" s="27">
        <v>195733.11</v>
      </c>
      <c r="D13" s="27">
        <f>IF(ISBLANK(B13),"",B13-C13-E13)</f>
        <v>76808692.44</v>
      </c>
      <c r="E13" s="27">
        <v>5016619.340000003</v>
      </c>
      <c r="F13" s="28">
        <v>1000</v>
      </c>
      <c r="G13" s="27">
        <f t="shared" si="1"/>
        <v>716.6599057142861</v>
      </c>
    </row>
    <row r="14" spans="1:7" ht="12.75">
      <c r="A14" s="21">
        <f t="shared" si="2"/>
        <v>44667</v>
      </c>
      <c r="B14" s="27">
        <v>76974234.57</v>
      </c>
      <c r="C14" s="27">
        <v>207462.22</v>
      </c>
      <c r="D14" s="27">
        <f t="shared" si="0"/>
        <v>72046029.25</v>
      </c>
      <c r="E14" s="27">
        <v>4720743.099999999</v>
      </c>
      <c r="F14" s="28">
        <v>1000</v>
      </c>
      <c r="G14" s="27">
        <f t="shared" si="1"/>
        <v>674.3918714285712</v>
      </c>
    </row>
    <row r="15" spans="1:7" ht="12.75">
      <c r="A15" s="21">
        <f t="shared" si="2"/>
        <v>44674</v>
      </c>
      <c r="B15" s="27">
        <v>80025544.11000001</v>
      </c>
      <c r="C15" s="27">
        <v>200948.27000000002</v>
      </c>
      <c r="D15" s="27">
        <f>IF(ISBLANK(B15),"",B15-C15-E15)</f>
        <v>74810536.97000001</v>
      </c>
      <c r="E15" s="27">
        <v>5014058.870000003</v>
      </c>
      <c r="F15" s="28">
        <v>1000</v>
      </c>
      <c r="G15" s="27">
        <f t="shared" si="1"/>
        <v>716.2941242857147</v>
      </c>
    </row>
    <row r="16" spans="1:7" ht="12.75">
      <c r="A16" s="21">
        <f t="shared" si="2"/>
        <v>44681</v>
      </c>
      <c r="B16" s="27">
        <v>77543767.91</v>
      </c>
      <c r="C16" s="27">
        <v>212503.63</v>
      </c>
      <c r="D16" s="27">
        <f>IF(ISBLANK(B16),"",B16-C16-E16)</f>
        <v>72255758.56</v>
      </c>
      <c r="E16" s="27">
        <v>5075505.72</v>
      </c>
      <c r="F16" s="28">
        <v>1000</v>
      </c>
      <c r="G16" s="27">
        <f t="shared" si="1"/>
        <v>725.0722457142857</v>
      </c>
    </row>
    <row r="17" spans="1:7" ht="12.75">
      <c r="A17" s="21">
        <f t="shared" si="2"/>
        <v>44688</v>
      </c>
      <c r="B17" s="27">
        <v>80955982.67000002</v>
      </c>
      <c r="C17" s="27">
        <v>223316.64</v>
      </c>
      <c r="D17" s="27">
        <f aca="true" t="shared" si="3" ref="D17:D35">IF(ISBLANK(B17),"",B17-C17-E17)</f>
        <v>75517569.98000002</v>
      </c>
      <c r="E17" s="27">
        <v>5215096.049999998</v>
      </c>
      <c r="F17" s="28">
        <v>1000</v>
      </c>
      <c r="G17" s="27">
        <f t="shared" si="1"/>
        <v>745.0137214285712</v>
      </c>
    </row>
    <row r="18" spans="1:7" ht="12.75">
      <c r="A18" s="21">
        <f t="shared" si="2"/>
        <v>44695</v>
      </c>
      <c r="B18" s="27">
        <v>80136911.02</v>
      </c>
      <c r="C18" s="27">
        <v>274225.77</v>
      </c>
      <c r="D18" s="27">
        <f t="shared" si="3"/>
        <v>74803239.8</v>
      </c>
      <c r="E18" s="27">
        <v>5059445.450000001</v>
      </c>
      <c r="F18" s="28">
        <v>1000</v>
      </c>
      <c r="G18" s="27">
        <f t="shared" si="1"/>
        <v>722.7779214285716</v>
      </c>
    </row>
    <row r="19" spans="1:7" ht="12.75">
      <c r="A19" s="21">
        <f t="shared" si="2"/>
        <v>44702</v>
      </c>
      <c r="B19" s="27">
        <v>71819731.26</v>
      </c>
      <c r="C19" s="27">
        <v>235613.29</v>
      </c>
      <c r="D19" s="27">
        <f t="shared" si="3"/>
        <v>66936579.279999994</v>
      </c>
      <c r="E19" s="27">
        <v>4647538.690000003</v>
      </c>
      <c r="F19" s="28">
        <v>1000</v>
      </c>
      <c r="G19" s="27">
        <f t="shared" si="1"/>
        <v>663.934098571429</v>
      </c>
    </row>
    <row r="20" spans="1:7" ht="12.75">
      <c r="A20" s="21">
        <f t="shared" si="2"/>
        <v>44709</v>
      </c>
      <c r="B20" s="27">
        <v>76934575.89</v>
      </c>
      <c r="C20" s="27">
        <v>235448.26</v>
      </c>
      <c r="D20" s="27">
        <f t="shared" si="3"/>
        <v>71853640.64999999</v>
      </c>
      <c r="E20" s="27">
        <v>4845486.98</v>
      </c>
      <c r="F20" s="28">
        <v>1000</v>
      </c>
      <c r="G20" s="27">
        <f t="shared" si="1"/>
        <v>692.2124257142858</v>
      </c>
    </row>
    <row r="21" spans="1:7" ht="12.75">
      <c r="A21" s="21">
        <f t="shared" si="2"/>
        <v>44716</v>
      </c>
      <c r="B21" s="27">
        <v>78588411.80000001</v>
      </c>
      <c r="C21" s="27">
        <v>236071</v>
      </c>
      <c r="D21" s="27">
        <f t="shared" si="3"/>
        <v>73325184.12</v>
      </c>
      <c r="E21" s="27">
        <v>5027156.680000004</v>
      </c>
      <c r="F21" s="28">
        <v>1000</v>
      </c>
      <c r="G21" s="27">
        <f t="shared" si="1"/>
        <v>718.1652400000006</v>
      </c>
    </row>
    <row r="22" spans="1:7" ht="12.75">
      <c r="A22" s="21">
        <f t="shared" si="2"/>
        <v>44723</v>
      </c>
      <c r="B22" s="27">
        <v>77166976.87</v>
      </c>
      <c r="C22" s="27">
        <v>172634.26</v>
      </c>
      <c r="D22" s="27">
        <f t="shared" si="3"/>
        <v>72223655.11</v>
      </c>
      <c r="E22" s="27">
        <v>4770687.499999999</v>
      </c>
      <c r="F22" s="28">
        <v>1000</v>
      </c>
      <c r="G22" s="27">
        <f t="shared" si="1"/>
        <v>681.5267857142856</v>
      </c>
    </row>
    <row r="23" spans="1:7" ht="12.75">
      <c r="A23" s="21">
        <f t="shared" si="2"/>
        <v>44730</v>
      </c>
      <c r="B23" s="27">
        <v>74925020.96000001</v>
      </c>
      <c r="C23" s="27">
        <v>203527.92</v>
      </c>
      <c r="D23" s="27">
        <f t="shared" si="3"/>
        <v>69846933.80000001</v>
      </c>
      <c r="E23" s="27">
        <v>4874559.24</v>
      </c>
      <c r="F23" s="28">
        <v>1000</v>
      </c>
      <c r="G23" s="27">
        <f t="shared" si="1"/>
        <v>696.3656057142858</v>
      </c>
    </row>
    <row r="24" spans="1:7" ht="12.75">
      <c r="A24" s="21">
        <f t="shared" si="2"/>
        <v>44737</v>
      </c>
      <c r="B24" s="27">
        <v>77292669.08</v>
      </c>
      <c r="C24" s="27">
        <v>222656.23</v>
      </c>
      <c r="D24" s="27">
        <f t="shared" si="3"/>
        <v>72117477.46</v>
      </c>
      <c r="E24" s="27">
        <v>4952535.3900000015</v>
      </c>
      <c r="F24" s="28">
        <v>1000</v>
      </c>
      <c r="G24" s="27">
        <f t="shared" si="1"/>
        <v>707.505055714286</v>
      </c>
    </row>
    <row r="25" spans="1:7" ht="12.75">
      <c r="A25" s="21">
        <f t="shared" si="2"/>
        <v>44744</v>
      </c>
      <c r="B25" s="27">
        <v>79089796.89</v>
      </c>
      <c r="C25" s="27">
        <v>199633.23</v>
      </c>
      <c r="D25" s="27">
        <f t="shared" si="3"/>
        <v>73859276.17999999</v>
      </c>
      <c r="E25" s="27">
        <v>5030887.480000001</v>
      </c>
      <c r="F25" s="28">
        <v>1000</v>
      </c>
      <c r="G25" s="27">
        <f t="shared" si="1"/>
        <v>718.6982114285717</v>
      </c>
    </row>
    <row r="26" spans="1:7" ht="12.75">
      <c r="A26" s="21">
        <f t="shared" si="2"/>
        <v>44751</v>
      </c>
      <c r="B26" s="27">
        <v>78475709.69</v>
      </c>
      <c r="C26" s="27">
        <v>208893.12000000002</v>
      </c>
      <c r="D26" s="27">
        <f t="shared" si="3"/>
        <v>73193012.02</v>
      </c>
      <c r="E26" s="27">
        <v>5073804.55</v>
      </c>
      <c r="F26" s="28">
        <v>1000</v>
      </c>
      <c r="G26" s="27">
        <f t="shared" si="1"/>
        <v>724.8292214285714</v>
      </c>
    </row>
    <row r="27" spans="1:7" ht="12.75">
      <c r="A27" s="21">
        <f t="shared" si="2"/>
        <v>44758</v>
      </c>
      <c r="B27" s="27">
        <v>71102905.13</v>
      </c>
      <c r="C27" s="27">
        <v>207686.61000000002</v>
      </c>
      <c r="D27" s="27">
        <f t="shared" si="3"/>
        <v>66342207.42999999</v>
      </c>
      <c r="E27" s="27">
        <v>4553011.09</v>
      </c>
      <c r="F27" s="28">
        <v>1000</v>
      </c>
      <c r="G27" s="27">
        <f t="shared" si="1"/>
        <v>650.4301557142857</v>
      </c>
    </row>
    <row r="28" spans="1:7" ht="12.75">
      <c r="A28" s="21">
        <f t="shared" si="2"/>
        <v>44765</v>
      </c>
      <c r="B28" s="27">
        <v>79224085.97999999</v>
      </c>
      <c r="C28" s="27">
        <v>207054.68</v>
      </c>
      <c r="D28" s="27">
        <f t="shared" si="3"/>
        <v>74016705.87999998</v>
      </c>
      <c r="E28" s="27">
        <v>5000325.42</v>
      </c>
      <c r="F28" s="28">
        <v>1000</v>
      </c>
      <c r="G28" s="27">
        <f t="shared" si="1"/>
        <v>714.3322028571429</v>
      </c>
    </row>
    <row r="29" spans="1:7" ht="12.75">
      <c r="A29" s="21">
        <f t="shared" si="2"/>
        <v>44772</v>
      </c>
      <c r="B29" s="27">
        <v>80757422.89999999</v>
      </c>
      <c r="C29" s="27">
        <v>219812.22</v>
      </c>
      <c r="D29" s="27">
        <f t="shared" si="3"/>
        <v>75766019.46</v>
      </c>
      <c r="E29" s="27">
        <v>4771591.220000001</v>
      </c>
      <c r="F29" s="28">
        <v>1000</v>
      </c>
      <c r="G29" s="27">
        <f t="shared" si="1"/>
        <v>681.6558885714286</v>
      </c>
    </row>
    <row r="30" spans="1:7" ht="12.75">
      <c r="A30" s="21">
        <f t="shared" si="2"/>
        <v>44779</v>
      </c>
      <c r="B30" s="27">
        <v>85244959.52</v>
      </c>
      <c r="C30" s="27">
        <v>243948</v>
      </c>
      <c r="D30" s="27">
        <f t="shared" si="3"/>
        <v>79742526.24</v>
      </c>
      <c r="E30" s="27">
        <v>5258485.279999998</v>
      </c>
      <c r="F30" s="28">
        <v>1000</v>
      </c>
      <c r="G30" s="27">
        <f t="shared" si="1"/>
        <v>751.2121828571426</v>
      </c>
    </row>
    <row r="31" spans="1:7" ht="12.75">
      <c r="A31" s="21">
        <f t="shared" si="2"/>
        <v>44786</v>
      </c>
      <c r="B31" s="27">
        <v>80604678.28999999</v>
      </c>
      <c r="C31" s="27">
        <v>289660.75</v>
      </c>
      <c r="D31" s="27">
        <f t="shared" si="3"/>
        <v>75177082.52999999</v>
      </c>
      <c r="E31" s="27">
        <v>5137935.010000003</v>
      </c>
      <c r="F31" s="28">
        <v>1000</v>
      </c>
      <c r="G31" s="27">
        <f t="shared" si="1"/>
        <v>733.9907157142861</v>
      </c>
    </row>
    <row r="32" spans="1:7" ht="12.75">
      <c r="A32" s="21">
        <f t="shared" si="2"/>
        <v>44793</v>
      </c>
      <c r="B32" s="27">
        <v>81527763.52000001</v>
      </c>
      <c r="C32" s="27">
        <v>271567.3</v>
      </c>
      <c r="D32" s="27">
        <f t="shared" si="3"/>
        <v>76304406.93</v>
      </c>
      <c r="E32" s="27">
        <v>4951789.290000001</v>
      </c>
      <c r="F32" s="28">
        <v>1000</v>
      </c>
      <c r="G32" s="27">
        <f t="shared" si="1"/>
        <v>707.3984700000001</v>
      </c>
    </row>
    <row r="33" spans="1:7" ht="12.75">
      <c r="A33" s="21">
        <f t="shared" si="2"/>
        <v>44800</v>
      </c>
      <c r="B33" s="27">
        <v>78678168.4</v>
      </c>
      <c r="C33" s="27">
        <v>290675.43</v>
      </c>
      <c r="D33" s="27">
        <f t="shared" si="3"/>
        <v>73415093.45</v>
      </c>
      <c r="E33" s="27">
        <v>4972399.520000001</v>
      </c>
      <c r="F33" s="28">
        <v>1000</v>
      </c>
      <c r="G33" s="27">
        <f t="shared" si="1"/>
        <v>710.3427885714289</v>
      </c>
    </row>
    <row r="34" spans="1:7" ht="12.75">
      <c r="A34" s="21">
        <f t="shared" si="2"/>
        <v>44807</v>
      </c>
      <c r="B34" s="27">
        <v>80427255.75</v>
      </c>
      <c r="C34" s="27">
        <v>216551.00999999998</v>
      </c>
      <c r="D34" s="27">
        <f t="shared" si="3"/>
        <v>75017232.47</v>
      </c>
      <c r="E34" s="27">
        <v>5193472.270000001</v>
      </c>
      <c r="F34" s="28">
        <v>1000</v>
      </c>
      <c r="G34" s="27">
        <f t="shared" si="1"/>
        <v>741.9246100000001</v>
      </c>
    </row>
    <row r="35" spans="1:7" ht="12.75">
      <c r="A35" s="21">
        <f t="shared" si="2"/>
        <v>44814</v>
      </c>
      <c r="B35" s="27">
        <v>82788731.93</v>
      </c>
      <c r="C35" s="27">
        <v>262348.35000000003</v>
      </c>
      <c r="D35" s="27">
        <f t="shared" si="3"/>
        <v>77394365.03000002</v>
      </c>
      <c r="E35" s="27">
        <v>5132018.55</v>
      </c>
      <c r="F35" s="28">
        <v>1000</v>
      </c>
      <c r="G35" s="27">
        <f t="shared" si="1"/>
        <v>733.1455071428571</v>
      </c>
    </row>
    <row r="36" spans="1:7" ht="12.75">
      <c r="A36" s="21">
        <f t="shared" si="2"/>
        <v>44821</v>
      </c>
      <c r="B36" s="27">
        <v>76028064.61000001</v>
      </c>
      <c r="C36" s="27">
        <v>274335.73</v>
      </c>
      <c r="D36" s="27">
        <f t="shared" si="0"/>
        <v>71084903.05000001</v>
      </c>
      <c r="E36" s="27">
        <v>4668825.83</v>
      </c>
      <c r="F36" s="28">
        <v>1000</v>
      </c>
      <c r="G36" s="27">
        <f>IF(ISBLANK(B36),"",E36/F36/7)</f>
        <v>666.9751185714285</v>
      </c>
    </row>
    <row r="37" spans="1:7" ht="12.75">
      <c r="A37" s="21">
        <f t="shared" si="2"/>
        <v>44828</v>
      </c>
      <c r="B37" s="27">
        <v>78043399.65</v>
      </c>
      <c r="C37" s="27">
        <v>288352.42</v>
      </c>
      <c r="D37" s="27">
        <f t="shared" si="0"/>
        <v>73085995.55000001</v>
      </c>
      <c r="E37" s="27">
        <v>4669051.68</v>
      </c>
      <c r="F37" s="28">
        <v>1000</v>
      </c>
      <c r="G37" s="27">
        <f aca="true" t="shared" si="4" ref="G37:G64">IF(ISBLANK(B37),"",E37/F37/7)</f>
        <v>667.0073828571428</v>
      </c>
    </row>
    <row r="38" spans="1:7" ht="12.75">
      <c r="A38" s="21">
        <f t="shared" si="2"/>
        <v>44835</v>
      </c>
      <c r="B38" s="27">
        <v>79573953.03</v>
      </c>
      <c r="C38" s="27">
        <v>274136.88999999996</v>
      </c>
      <c r="D38" s="27">
        <f t="shared" si="0"/>
        <v>74470916.37</v>
      </c>
      <c r="E38" s="27">
        <v>4828899.769999998</v>
      </c>
      <c r="F38" s="28">
        <v>1000</v>
      </c>
      <c r="G38" s="27">
        <f t="shared" si="4"/>
        <v>689.8428242857138</v>
      </c>
    </row>
    <row r="39" spans="1:7" ht="12.75">
      <c r="A39" s="21">
        <f t="shared" si="2"/>
        <v>44842</v>
      </c>
      <c r="B39" s="29">
        <v>78417515.5</v>
      </c>
      <c r="C39" s="29">
        <v>264275.1</v>
      </c>
      <c r="D39" s="27">
        <f t="shared" si="0"/>
        <v>73410115.72</v>
      </c>
      <c r="E39" s="27">
        <v>4743124.680000001</v>
      </c>
      <c r="F39" s="28">
        <v>997</v>
      </c>
      <c r="G39" s="27">
        <f t="shared" si="4"/>
        <v>679.6281243731194</v>
      </c>
    </row>
    <row r="40" spans="1:7" ht="12.75">
      <c r="A40" s="21">
        <f t="shared" si="2"/>
        <v>44849</v>
      </c>
      <c r="B40" s="27">
        <v>76398109.22999999</v>
      </c>
      <c r="C40" s="27">
        <v>233847.18000000002</v>
      </c>
      <c r="D40" s="27">
        <f t="shared" si="0"/>
        <v>71491442.36999999</v>
      </c>
      <c r="E40" s="27">
        <v>4672819.679999999</v>
      </c>
      <c r="F40" s="28">
        <v>998</v>
      </c>
      <c r="G40" s="27">
        <f t="shared" si="4"/>
        <v>668.883435442313</v>
      </c>
    </row>
    <row r="41" spans="1:7" ht="12.75">
      <c r="A41" s="21">
        <f t="shared" si="2"/>
        <v>44856</v>
      </c>
      <c r="B41" s="27">
        <v>77182290.32999998</v>
      </c>
      <c r="C41" s="27">
        <v>261874.77000000002</v>
      </c>
      <c r="D41" s="27">
        <f t="shared" si="0"/>
        <v>72277296.01999998</v>
      </c>
      <c r="E41" s="27">
        <v>4643119.54</v>
      </c>
      <c r="F41" s="28">
        <v>998</v>
      </c>
      <c r="G41" s="27">
        <f t="shared" si="4"/>
        <v>664.6320555396508</v>
      </c>
    </row>
    <row r="42" spans="1:7" ht="12.75">
      <c r="A42" s="21">
        <f t="shared" si="2"/>
        <v>44863</v>
      </c>
      <c r="B42" s="27">
        <v>76005797.83000001</v>
      </c>
      <c r="C42" s="27">
        <v>255541.27000000002</v>
      </c>
      <c r="D42" s="27">
        <f t="shared" si="0"/>
        <v>70874464.93000002</v>
      </c>
      <c r="E42" s="27">
        <v>4875791.629999999</v>
      </c>
      <c r="F42" s="28">
        <v>998</v>
      </c>
      <c r="G42" s="27">
        <f t="shared" si="4"/>
        <v>697.9375365015745</v>
      </c>
    </row>
    <row r="43" spans="1:7" ht="12.75">
      <c r="A43" s="21">
        <f t="shared" si="2"/>
        <v>44870</v>
      </c>
      <c r="B43" s="27">
        <v>77931993.4</v>
      </c>
      <c r="C43" s="27">
        <v>184702.27</v>
      </c>
      <c r="D43" s="27">
        <f t="shared" si="0"/>
        <v>72893880.99000001</v>
      </c>
      <c r="E43" s="27">
        <v>4853410.140000001</v>
      </c>
      <c r="F43" s="28">
        <v>998</v>
      </c>
      <c r="G43" s="27">
        <f t="shared" si="4"/>
        <v>694.7337732608074</v>
      </c>
    </row>
    <row r="44" spans="1:7" ht="12.75">
      <c r="A44" s="21">
        <f t="shared" si="2"/>
        <v>44877</v>
      </c>
      <c r="B44" s="27">
        <v>80580823.78999999</v>
      </c>
      <c r="C44" s="27">
        <v>244011.2</v>
      </c>
      <c r="D44" s="27">
        <f t="shared" si="0"/>
        <v>75357098.14999999</v>
      </c>
      <c r="E44" s="27">
        <v>4979714.44</v>
      </c>
      <c r="F44" s="28">
        <v>998</v>
      </c>
      <c r="G44" s="27">
        <f t="shared" si="4"/>
        <v>712.8134039507587</v>
      </c>
    </row>
    <row r="45" spans="1:7" ht="12.75">
      <c r="A45" s="21">
        <f t="shared" si="2"/>
        <v>44884</v>
      </c>
      <c r="B45" s="27">
        <v>72251373.84</v>
      </c>
      <c r="C45" s="27">
        <v>181370.87000000002</v>
      </c>
      <c r="D45" s="27">
        <f t="shared" si="0"/>
        <v>67611590.87</v>
      </c>
      <c r="E45" s="27">
        <v>4458412.100000001</v>
      </c>
      <c r="F45" s="28">
        <v>998</v>
      </c>
      <c r="G45" s="27">
        <f t="shared" si="4"/>
        <v>638.1923990838822</v>
      </c>
    </row>
    <row r="46" spans="1:7" ht="12.75">
      <c r="A46" s="21">
        <f t="shared" si="2"/>
        <v>44891</v>
      </c>
      <c r="B46" s="27">
        <v>77538812.1</v>
      </c>
      <c r="C46" s="27">
        <v>236774.06</v>
      </c>
      <c r="D46" s="27">
        <f t="shared" si="0"/>
        <v>72700675.99999999</v>
      </c>
      <c r="E46" s="27">
        <v>4601362.040000001</v>
      </c>
      <c r="F46" s="28">
        <v>998</v>
      </c>
      <c r="G46" s="27">
        <f t="shared" si="4"/>
        <v>658.6547437732609</v>
      </c>
    </row>
    <row r="47" spans="1:7" ht="12.75">
      <c r="A47" s="21">
        <f t="shared" si="2"/>
        <v>44898</v>
      </c>
      <c r="B47" s="27">
        <v>72051681.94</v>
      </c>
      <c r="C47" s="27">
        <v>226641.33</v>
      </c>
      <c r="D47" s="27">
        <f t="shared" si="0"/>
        <v>67241898.07</v>
      </c>
      <c r="E47" s="27">
        <v>4583142.540000001</v>
      </c>
      <c r="F47" s="28">
        <v>998</v>
      </c>
      <c r="G47" s="27">
        <f t="shared" si="4"/>
        <v>656.0467420555398</v>
      </c>
    </row>
    <row r="48" spans="1:7" ht="12.75">
      <c r="A48" s="21">
        <f t="shared" si="2"/>
        <v>44905</v>
      </c>
      <c r="B48" s="27">
        <v>77601966.15</v>
      </c>
      <c r="C48" s="27">
        <v>357424.28</v>
      </c>
      <c r="D48" s="27">
        <f t="shared" si="0"/>
        <v>72745531.71000001</v>
      </c>
      <c r="E48" s="27">
        <v>4499010.159999999</v>
      </c>
      <c r="F48" s="28">
        <v>989</v>
      </c>
      <c r="G48" s="27">
        <f t="shared" si="4"/>
        <v>649.8642438249313</v>
      </c>
    </row>
    <row r="49" spans="1:7" ht="12.75">
      <c r="A49" s="21">
        <f t="shared" si="2"/>
        <v>44912</v>
      </c>
      <c r="B49" s="27">
        <v>76203726.49</v>
      </c>
      <c r="C49" s="27">
        <v>368750.55</v>
      </c>
      <c r="D49" s="27">
        <f t="shared" si="0"/>
        <v>71303320</v>
      </c>
      <c r="E49" s="27">
        <v>4531655.94</v>
      </c>
      <c r="F49" s="28">
        <v>998</v>
      </c>
      <c r="G49" s="27">
        <f t="shared" si="4"/>
        <v>648.6767735470942</v>
      </c>
    </row>
    <row r="50" spans="1:7" ht="12.75">
      <c r="A50" s="21">
        <f t="shared" si="2"/>
        <v>44919</v>
      </c>
      <c r="B50" s="27">
        <v>74793889.35000001</v>
      </c>
      <c r="C50" s="27">
        <v>335431.73000000004</v>
      </c>
      <c r="D50" s="27">
        <f t="shared" si="0"/>
        <v>70125965.06</v>
      </c>
      <c r="E50" s="27">
        <v>4332492.56</v>
      </c>
      <c r="F50" s="28">
        <v>998</v>
      </c>
      <c r="G50" s="27">
        <f t="shared" si="4"/>
        <v>620.1678442599484</v>
      </c>
    </row>
    <row r="51" spans="1:7" ht="12.75">
      <c r="A51" s="21">
        <f t="shared" si="2"/>
        <v>44926</v>
      </c>
      <c r="B51" s="27">
        <v>97540158.21000001</v>
      </c>
      <c r="C51" s="27">
        <v>459118.14</v>
      </c>
      <c r="D51" s="27">
        <f t="shared" si="0"/>
        <v>91354561.11000001</v>
      </c>
      <c r="E51" s="27">
        <v>5726478.96</v>
      </c>
      <c r="F51" s="28">
        <v>998</v>
      </c>
      <c r="G51" s="27">
        <f t="shared" si="4"/>
        <v>819.7078385342113</v>
      </c>
    </row>
    <row r="52" spans="1:7" ht="12.75">
      <c r="A52" s="21">
        <f t="shared" si="2"/>
        <v>44933</v>
      </c>
      <c r="B52" s="27">
        <v>88711736.41000001</v>
      </c>
      <c r="C52" s="27">
        <v>188003.86</v>
      </c>
      <c r="D52" s="27">
        <f t="shared" si="0"/>
        <v>83065926.10000001</v>
      </c>
      <c r="E52" s="27">
        <v>5457806.450000003</v>
      </c>
      <c r="F52" s="28">
        <v>998</v>
      </c>
      <c r="G52" s="27">
        <f t="shared" si="4"/>
        <v>781.2491339822507</v>
      </c>
    </row>
    <row r="53" spans="1:7" ht="12.75">
      <c r="A53" s="21">
        <f t="shared" si="2"/>
        <v>44940</v>
      </c>
      <c r="B53" s="27">
        <v>83910961.82000001</v>
      </c>
      <c r="C53" s="27">
        <v>230858.99</v>
      </c>
      <c r="D53" s="27">
        <f t="shared" si="0"/>
        <v>78379221.84000002</v>
      </c>
      <c r="E53" s="27">
        <v>5300880.989999998</v>
      </c>
      <c r="F53" s="28">
        <v>998</v>
      </c>
      <c r="G53" s="27">
        <f t="shared" si="4"/>
        <v>758.7862854279986</v>
      </c>
    </row>
    <row r="54" spans="1:7" ht="12.75">
      <c r="A54" s="21">
        <f t="shared" si="2"/>
        <v>44947</v>
      </c>
      <c r="B54" s="27">
        <v>79825485.53999999</v>
      </c>
      <c r="C54" s="27">
        <v>210200.75</v>
      </c>
      <c r="D54" s="27">
        <f t="shared" si="0"/>
        <v>74380868.42999999</v>
      </c>
      <c r="E54" s="27">
        <v>5234416.359999998</v>
      </c>
      <c r="F54" s="28">
        <v>998</v>
      </c>
      <c r="G54" s="27">
        <f t="shared" si="4"/>
        <v>749.2723103349553</v>
      </c>
    </row>
    <row r="55" spans="1:7" ht="12.75">
      <c r="A55" s="21">
        <f t="shared" si="2"/>
        <v>44954</v>
      </c>
      <c r="B55" s="27">
        <v>79714842.46000001</v>
      </c>
      <c r="C55" s="27">
        <v>231801.15</v>
      </c>
      <c r="D55" s="27">
        <f t="shared" si="0"/>
        <v>74609828.64</v>
      </c>
      <c r="E55" s="27">
        <v>4873212.670000003</v>
      </c>
      <c r="F55" s="28">
        <v>998</v>
      </c>
      <c r="G55" s="27">
        <f t="shared" si="4"/>
        <v>697.568375322073</v>
      </c>
    </row>
    <row r="56" spans="1:7" ht="12.75">
      <c r="A56" s="21">
        <f t="shared" si="2"/>
        <v>44961</v>
      </c>
      <c r="B56" s="27">
        <v>83452963.78</v>
      </c>
      <c r="C56" s="27">
        <v>316892.08999999997</v>
      </c>
      <c r="D56" s="27">
        <f t="shared" si="0"/>
        <v>77525655.49</v>
      </c>
      <c r="E56" s="27">
        <v>5610416.199999998</v>
      </c>
      <c r="F56" s="28">
        <v>999</v>
      </c>
      <c r="G56" s="27">
        <f t="shared" si="4"/>
        <v>802.2903188903186</v>
      </c>
    </row>
    <row r="57" spans="1:7" ht="12.75">
      <c r="A57" s="21">
        <f t="shared" si="2"/>
        <v>44968</v>
      </c>
      <c r="B57" s="27">
        <v>86343092.69</v>
      </c>
      <c r="C57" s="27">
        <v>258686.01</v>
      </c>
      <c r="D57" s="27">
        <f t="shared" si="0"/>
        <v>80762004.49</v>
      </c>
      <c r="E57" s="27">
        <v>5322402.190000002</v>
      </c>
      <c r="F57" s="28">
        <v>1000</v>
      </c>
      <c r="G57" s="27">
        <f t="shared" si="4"/>
        <v>760.3431700000003</v>
      </c>
    </row>
    <row r="58" spans="1:7" ht="12.75">
      <c r="A58" s="21">
        <f t="shared" si="2"/>
        <v>44975</v>
      </c>
      <c r="B58" s="27">
        <v>84132945.75</v>
      </c>
      <c r="C58" s="27">
        <v>271912.29000000004</v>
      </c>
      <c r="D58" s="27">
        <f t="shared" si="0"/>
        <v>78371430.92999999</v>
      </c>
      <c r="E58" s="27">
        <v>5489602.529999998</v>
      </c>
      <c r="F58" s="28">
        <v>1000</v>
      </c>
      <c r="G58" s="27">
        <f t="shared" si="4"/>
        <v>784.2289328571426</v>
      </c>
    </row>
    <row r="59" spans="1:7" ht="12.75">
      <c r="A59" s="21">
        <f t="shared" si="2"/>
        <v>44982</v>
      </c>
      <c r="B59" s="27">
        <v>90128463.69999999</v>
      </c>
      <c r="C59" s="27">
        <v>302494.5</v>
      </c>
      <c r="D59" s="27">
        <f t="shared" si="0"/>
        <v>84848099.72999999</v>
      </c>
      <c r="E59" s="27">
        <v>4977869.469999999</v>
      </c>
      <c r="F59" s="28">
        <v>1000</v>
      </c>
      <c r="G59" s="27">
        <f t="shared" si="4"/>
        <v>711.1242099999998</v>
      </c>
    </row>
    <row r="60" spans="1:7" ht="12.75">
      <c r="A60" s="21">
        <f t="shared" si="2"/>
        <v>44989</v>
      </c>
      <c r="B60" s="27">
        <v>87482211.62</v>
      </c>
      <c r="C60" s="27">
        <v>236186.34</v>
      </c>
      <c r="D60" s="27">
        <f t="shared" si="0"/>
        <v>81886337.45</v>
      </c>
      <c r="E60" s="27">
        <v>5359687.830000001</v>
      </c>
      <c r="F60" s="28">
        <v>1000</v>
      </c>
      <c r="G60" s="27">
        <f t="shared" si="4"/>
        <v>765.6696900000001</v>
      </c>
    </row>
    <row r="61" spans="1:7" ht="12.75">
      <c r="A61" s="21">
        <f t="shared" si="2"/>
        <v>44996</v>
      </c>
      <c r="B61" s="27">
        <v>85659366.05</v>
      </c>
      <c r="C61" s="27">
        <v>243744.04</v>
      </c>
      <c r="D61" s="27">
        <f t="shared" si="0"/>
        <v>80088062.91</v>
      </c>
      <c r="E61" s="27">
        <v>5327559.1</v>
      </c>
      <c r="F61" s="28">
        <v>1000</v>
      </c>
      <c r="G61" s="27">
        <f t="shared" si="4"/>
        <v>761.0798714285713</v>
      </c>
    </row>
    <row r="62" spans="1:7" ht="12.75">
      <c r="A62" s="21">
        <f t="shared" si="2"/>
        <v>45003</v>
      </c>
      <c r="B62" s="27">
        <v>81750259.53</v>
      </c>
      <c r="C62" s="27">
        <v>250435.01</v>
      </c>
      <c r="D62" s="27">
        <f t="shared" si="0"/>
        <v>76024617.33</v>
      </c>
      <c r="E62" s="27">
        <v>5475207.1899999995</v>
      </c>
      <c r="F62" s="28">
        <v>1000</v>
      </c>
      <c r="G62" s="27">
        <f t="shared" si="4"/>
        <v>782.1724557142855</v>
      </c>
    </row>
    <row r="63" spans="1:7" ht="12.75">
      <c r="A63" s="21">
        <f t="shared" si="2"/>
        <v>45010</v>
      </c>
      <c r="B63" s="27">
        <v>81761260.29</v>
      </c>
      <c r="C63" s="27">
        <v>241581.6</v>
      </c>
      <c r="D63" s="27">
        <f t="shared" si="0"/>
        <v>75930809.11000001</v>
      </c>
      <c r="E63" s="27">
        <v>5588869.579999999</v>
      </c>
      <c r="F63" s="28">
        <v>1000</v>
      </c>
      <c r="G63" s="27">
        <f t="shared" si="4"/>
        <v>798.4099399999999</v>
      </c>
    </row>
    <row r="64" spans="1:7" ht="12.75">
      <c r="A64" s="21"/>
      <c r="G64" s="15">
        <f t="shared" si="4"/>
      </c>
    </row>
    <row r="65" spans="1:7" ht="13.5" thickBot="1">
      <c r="A65" s="3" t="s">
        <v>8</v>
      </c>
      <c r="B65" s="17">
        <f>IF(SUM(B12:B64)=0,"",SUM(B12:B64))</f>
        <v>4156853153.1500006</v>
      </c>
      <c r="C65" s="17">
        <f>IF(SUM(C12:C64)=0,"",SUM(C12:C64))</f>
        <v>12887188.819999997</v>
      </c>
      <c r="D65" s="17">
        <f>IF(SUM(D12:D64)=0,"",SUM(D12:D64))</f>
        <v>3884726032.6099997</v>
      </c>
      <c r="E65" s="17">
        <f>IF(SUM(E12:E64)=0,"",SUM(E12:E64))</f>
        <v>259239931.72000003</v>
      </c>
      <c r="F65" s="22">
        <f>_xlfn.IFERROR(SUM(F12:F64)/COUNT(F12:F64)," ")</f>
        <v>999.1346153846154</v>
      </c>
      <c r="G65" s="17">
        <f>_xlfn.IFERROR(E65/SUM(F12:F64)/7," ")</f>
        <v>712.814473294197</v>
      </c>
    </row>
    <row r="66" spans="1:5" s="20" customFormat="1" ht="13.5" thickTop="1">
      <c r="A66" s="18"/>
      <c r="B66" s="19"/>
      <c r="C66" s="19"/>
      <c r="D66" s="19"/>
      <c r="E66" s="19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jakes58.com"/>
  </hyperlinks>
  <printOptions horizontalCentered="1"/>
  <pageMargins left="0" right="0" top="0.5" bottom="0.5" header="0.5" footer="0.5"/>
  <pageSetup fitToHeight="1" fitToWidth="1" horizontalDpi="600" verticalDpi="600" orientation="portrait" scale="8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PageLayoutView="0" workbookViewId="0" topLeftCell="A1">
      <pane ySplit="10" topLeftCell="A48" activePane="bottomLeft" state="frozen"/>
      <selection pane="topLeft" activeCell="A1" sqref="A1"/>
      <selection pane="bottomLeft" activeCell="B67" sqref="B67"/>
    </sheetView>
  </sheetViews>
  <sheetFormatPr defaultColWidth="9.140625" defaultRowHeight="12.75"/>
  <cols>
    <col min="1" max="1" width="15.57421875" style="3" customWidth="1"/>
    <col min="2" max="5" width="17.00390625" style="15" customWidth="1"/>
    <col min="6" max="6" width="17.00390625" style="16" customWidth="1"/>
    <col min="7" max="7" width="17.00390625" style="15" customWidth="1"/>
  </cols>
  <sheetData>
    <row r="1" spans="1:13" ht="18">
      <c r="A1" s="30" t="s">
        <v>12</v>
      </c>
      <c r="B1" s="30"/>
      <c r="C1" s="30"/>
      <c r="D1" s="30"/>
      <c r="E1" s="30"/>
      <c r="F1" s="30"/>
      <c r="G1" s="30"/>
      <c r="H1" s="23"/>
      <c r="I1" s="23"/>
      <c r="J1" s="23"/>
      <c r="K1" s="23"/>
      <c r="L1" s="23"/>
      <c r="M1" s="23"/>
    </row>
    <row r="2" spans="1:13" ht="15.75">
      <c r="A2" s="31" t="s">
        <v>13</v>
      </c>
      <c r="B2" s="31"/>
      <c r="C2" s="31"/>
      <c r="D2" s="31"/>
      <c r="E2" s="31"/>
      <c r="F2" s="31"/>
      <c r="G2" s="31"/>
      <c r="H2" s="25"/>
      <c r="I2" s="25"/>
      <c r="J2" s="25"/>
      <c r="K2" s="25"/>
      <c r="L2" s="25"/>
      <c r="M2" s="25"/>
    </row>
    <row r="3" spans="1:13" s="1" customFormat="1" ht="15.75">
      <c r="A3" s="31" t="s">
        <v>14</v>
      </c>
      <c r="B3" s="31"/>
      <c r="C3" s="31"/>
      <c r="D3" s="31"/>
      <c r="E3" s="31"/>
      <c r="F3" s="31"/>
      <c r="G3" s="31"/>
      <c r="H3" s="25"/>
      <c r="I3" s="25"/>
      <c r="J3" s="25"/>
      <c r="K3" s="25"/>
      <c r="L3" s="25"/>
      <c r="M3" s="25"/>
    </row>
    <row r="4" spans="1:13" s="1" customFormat="1" ht="15.75">
      <c r="A4" s="32" t="s">
        <v>15</v>
      </c>
      <c r="B4" s="32"/>
      <c r="C4" s="32"/>
      <c r="D4" s="32"/>
      <c r="E4" s="32"/>
      <c r="F4" s="32"/>
      <c r="G4" s="32"/>
      <c r="H4" s="26"/>
      <c r="I4" s="26"/>
      <c r="J4" s="26"/>
      <c r="K4" s="26"/>
      <c r="L4" s="26"/>
      <c r="M4" s="26"/>
    </row>
    <row r="5" spans="1:9" s="1" customFormat="1" ht="14.25">
      <c r="A5" s="33"/>
      <c r="B5" s="33"/>
      <c r="C5" s="33"/>
      <c r="D5" s="33"/>
      <c r="E5" s="33"/>
      <c r="F5" s="33"/>
      <c r="G5" s="33"/>
      <c r="H5" s="24"/>
      <c r="I5" s="24"/>
    </row>
    <row r="6" spans="1:9" s="1" customFormat="1" ht="20.25" customHeight="1">
      <c r="A6" s="2"/>
      <c r="B6" s="2"/>
      <c r="C6" s="2"/>
      <c r="D6" s="2"/>
      <c r="E6" s="2"/>
      <c r="F6" s="2"/>
      <c r="G6" s="2"/>
      <c r="H6" s="2"/>
      <c r="I6" s="2"/>
    </row>
    <row r="7" spans="1:7" s="7" customFormat="1" ht="14.25" customHeight="1">
      <c r="A7" s="34" t="s">
        <v>21</v>
      </c>
      <c r="B7" s="35"/>
      <c r="C7" s="35"/>
      <c r="D7" s="35"/>
      <c r="E7" s="35"/>
      <c r="F7" s="35"/>
      <c r="G7" s="36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0</v>
      </c>
      <c r="C9" s="10" t="s">
        <v>10</v>
      </c>
      <c r="D9" s="10" t="s">
        <v>0</v>
      </c>
      <c r="E9" s="10"/>
      <c r="F9" s="11" t="s">
        <v>1</v>
      </c>
      <c r="G9" s="10" t="s">
        <v>2</v>
      </c>
    </row>
    <row r="10" spans="1:7" s="12" customFormat="1" ht="12">
      <c r="A10" s="13" t="s">
        <v>9</v>
      </c>
      <c r="B10" s="8" t="s">
        <v>3</v>
      </c>
      <c r="C10" s="8" t="s">
        <v>11</v>
      </c>
      <c r="D10" s="8" t="s">
        <v>4</v>
      </c>
      <c r="E10" s="8" t="s">
        <v>5</v>
      </c>
      <c r="F10" s="14" t="s">
        <v>6</v>
      </c>
      <c r="G10" s="8" t="s">
        <v>7</v>
      </c>
    </row>
    <row r="12" spans="1:7" ht="12.75">
      <c r="A12" s="21">
        <v>44289</v>
      </c>
      <c r="B12" s="27">
        <v>70996217.19</v>
      </c>
      <c r="C12" s="27">
        <v>170626.18</v>
      </c>
      <c r="D12" s="27">
        <f aca="true" t="shared" si="0" ref="D12:D63">IF(ISBLANK(B12),"",B12-C12-E12)</f>
        <v>66774183.07999999</v>
      </c>
      <c r="E12" s="27">
        <v>4051407.9299999992</v>
      </c>
      <c r="F12" s="28">
        <v>571</v>
      </c>
      <c r="G12" s="27">
        <f aca="true" t="shared" si="1" ref="G12:G35">IF(ISBLANK(B12),"",E12/F12/7)</f>
        <v>1013.6121916437326</v>
      </c>
    </row>
    <row r="13" spans="1:7" ht="12.75">
      <c r="A13" s="21">
        <f aca="true" t="shared" si="2" ref="A13:A63">+A12+7</f>
        <v>44296</v>
      </c>
      <c r="B13" s="27">
        <v>78223816.36</v>
      </c>
      <c r="C13" s="27">
        <v>131922.43</v>
      </c>
      <c r="D13" s="27">
        <f>IF(ISBLANK(B13),"",B13-C13-E13)</f>
        <v>73072287.16999999</v>
      </c>
      <c r="E13" s="27">
        <v>5019606.760000002</v>
      </c>
      <c r="F13" s="28">
        <v>726</v>
      </c>
      <c r="G13" s="27">
        <f t="shared" si="1"/>
        <v>987.7226997245182</v>
      </c>
    </row>
    <row r="14" spans="1:7" ht="12.75">
      <c r="A14" s="21">
        <f t="shared" si="2"/>
        <v>44303</v>
      </c>
      <c r="B14" s="27">
        <v>80538177.9</v>
      </c>
      <c r="C14" s="27">
        <v>160161.95</v>
      </c>
      <c r="D14" s="27">
        <f t="shared" si="0"/>
        <v>75594205.96000001</v>
      </c>
      <c r="E14" s="27">
        <v>4783809.990000001</v>
      </c>
      <c r="F14" s="28">
        <v>793</v>
      </c>
      <c r="G14" s="27">
        <f t="shared" si="1"/>
        <v>861.7924680237796</v>
      </c>
    </row>
    <row r="15" spans="1:7" ht="12.75">
      <c r="A15" s="21">
        <f t="shared" si="2"/>
        <v>44310</v>
      </c>
      <c r="B15" s="27">
        <v>75211225.34</v>
      </c>
      <c r="C15" s="27">
        <v>159160.30000000002</v>
      </c>
      <c r="D15" s="27">
        <f>IF(ISBLANK(B15),"",B15-C15-E15)</f>
        <v>70192590.13000001</v>
      </c>
      <c r="E15" s="27">
        <v>4859474.909999998</v>
      </c>
      <c r="F15" s="28">
        <v>802</v>
      </c>
      <c r="G15" s="27">
        <f t="shared" si="1"/>
        <v>865.5993783398643</v>
      </c>
    </row>
    <row r="16" spans="1:7" ht="12.75">
      <c r="A16" s="21">
        <f t="shared" si="2"/>
        <v>44317</v>
      </c>
      <c r="B16" s="27">
        <v>76341419.84</v>
      </c>
      <c r="C16" s="27">
        <v>212470.01</v>
      </c>
      <c r="D16" s="27">
        <f>IF(ISBLANK(B16),"",B16-C16-E16)</f>
        <v>71399783.99</v>
      </c>
      <c r="E16" s="27">
        <v>4729165.84</v>
      </c>
      <c r="F16" s="28">
        <v>804</v>
      </c>
      <c r="G16" s="27">
        <f t="shared" si="1"/>
        <v>840.2924378109453</v>
      </c>
    </row>
    <row r="17" spans="1:7" ht="12.75">
      <c r="A17" s="21">
        <f t="shared" si="2"/>
        <v>44324</v>
      </c>
      <c r="B17" s="27">
        <v>75933881.21</v>
      </c>
      <c r="C17" s="27">
        <v>131625.4</v>
      </c>
      <c r="D17" s="27">
        <f aca="true" t="shared" si="3" ref="D17:D35">IF(ISBLANK(B17),"",B17-C17-E17)</f>
        <v>71151995.44999999</v>
      </c>
      <c r="E17" s="27">
        <v>4650260.36</v>
      </c>
      <c r="F17" s="28">
        <v>804</v>
      </c>
      <c r="G17" s="27">
        <f t="shared" si="1"/>
        <v>826.2722743425729</v>
      </c>
    </row>
    <row r="18" spans="1:7" ht="12.75">
      <c r="A18" s="21">
        <f t="shared" si="2"/>
        <v>44331</v>
      </c>
      <c r="B18" s="27">
        <v>78662650.68</v>
      </c>
      <c r="C18" s="27">
        <v>167755.5</v>
      </c>
      <c r="D18" s="27">
        <f t="shared" si="3"/>
        <v>74164287.19000001</v>
      </c>
      <c r="E18" s="27">
        <v>4330607.99</v>
      </c>
      <c r="F18" s="28">
        <v>804</v>
      </c>
      <c r="G18" s="27">
        <f t="shared" si="1"/>
        <v>769.4754779673065</v>
      </c>
    </row>
    <row r="19" spans="1:7" ht="12.75">
      <c r="A19" s="21">
        <f t="shared" si="2"/>
        <v>44338</v>
      </c>
      <c r="B19" s="27">
        <v>73397842.13</v>
      </c>
      <c r="C19" s="27">
        <v>153574.53</v>
      </c>
      <c r="D19" s="27">
        <f t="shared" si="3"/>
        <v>68903516.78</v>
      </c>
      <c r="E19" s="27">
        <v>4340750.82</v>
      </c>
      <c r="F19" s="28">
        <v>804</v>
      </c>
      <c r="G19" s="27">
        <f t="shared" si="1"/>
        <v>771.2776865671642</v>
      </c>
    </row>
    <row r="20" spans="1:7" ht="12.75">
      <c r="A20" s="21">
        <f t="shared" si="2"/>
        <v>44345</v>
      </c>
      <c r="B20" s="27">
        <v>77464874.76</v>
      </c>
      <c r="C20" s="27">
        <v>210222.8</v>
      </c>
      <c r="D20" s="27">
        <f t="shared" si="3"/>
        <v>72734995.22000001</v>
      </c>
      <c r="E20" s="27">
        <v>4519656.74</v>
      </c>
      <c r="F20" s="28">
        <v>804</v>
      </c>
      <c r="G20" s="27">
        <f t="shared" si="1"/>
        <v>803.0662295664534</v>
      </c>
    </row>
    <row r="21" spans="1:7" ht="12.75">
      <c r="A21" s="21">
        <f t="shared" si="2"/>
        <v>44352</v>
      </c>
      <c r="B21" s="27">
        <v>84113950.28</v>
      </c>
      <c r="C21" s="27">
        <v>143484.5</v>
      </c>
      <c r="D21" s="27">
        <f t="shared" si="3"/>
        <v>79165441.6</v>
      </c>
      <c r="E21" s="27">
        <v>4805024.18</v>
      </c>
      <c r="F21" s="28">
        <v>804</v>
      </c>
      <c r="G21" s="27">
        <f t="shared" si="1"/>
        <v>853.7711762615493</v>
      </c>
    </row>
    <row r="22" spans="1:7" ht="12.75">
      <c r="A22" s="21">
        <f t="shared" si="2"/>
        <v>44359</v>
      </c>
      <c r="B22" s="27">
        <v>77034656.46000001</v>
      </c>
      <c r="C22" s="27">
        <v>170625.3</v>
      </c>
      <c r="D22" s="27">
        <f t="shared" si="3"/>
        <v>72135216.19000001</v>
      </c>
      <c r="E22" s="27">
        <v>4728814.970000002</v>
      </c>
      <c r="F22" s="28">
        <v>804</v>
      </c>
      <c r="G22" s="27">
        <f t="shared" si="1"/>
        <v>840.2300941719975</v>
      </c>
    </row>
    <row r="23" spans="1:7" ht="12.75">
      <c r="A23" s="21">
        <f t="shared" si="2"/>
        <v>44366</v>
      </c>
      <c r="B23" s="27">
        <v>77731980.82</v>
      </c>
      <c r="C23" s="27">
        <v>148139</v>
      </c>
      <c r="D23" s="27">
        <f t="shared" si="3"/>
        <v>72650449.38</v>
      </c>
      <c r="E23" s="27">
        <v>4933392.440000001</v>
      </c>
      <c r="F23" s="28">
        <v>916</v>
      </c>
      <c r="G23" s="27">
        <f t="shared" si="1"/>
        <v>769.3999438552717</v>
      </c>
    </row>
    <row r="24" spans="1:7" ht="12.75">
      <c r="A24" s="21">
        <f t="shared" si="2"/>
        <v>44373</v>
      </c>
      <c r="B24" s="27">
        <v>81311904.31</v>
      </c>
      <c r="C24" s="27">
        <v>165816.38999999998</v>
      </c>
      <c r="D24" s="27">
        <f t="shared" si="3"/>
        <v>76456101.57000001</v>
      </c>
      <c r="E24" s="27">
        <v>4689986.350000001</v>
      </c>
      <c r="F24" s="28">
        <v>1000</v>
      </c>
      <c r="G24" s="27">
        <f t="shared" si="1"/>
        <v>669.99805</v>
      </c>
    </row>
    <row r="25" spans="1:7" ht="12.75">
      <c r="A25" s="21">
        <f t="shared" si="2"/>
        <v>44380</v>
      </c>
      <c r="B25" s="27">
        <v>87530802.60000001</v>
      </c>
      <c r="C25" s="27">
        <v>229023.08000000002</v>
      </c>
      <c r="D25" s="27">
        <f t="shared" si="3"/>
        <v>82188126.20000002</v>
      </c>
      <c r="E25" s="27">
        <v>5113653.319999998</v>
      </c>
      <c r="F25" s="28">
        <v>1000</v>
      </c>
      <c r="G25" s="27">
        <f t="shared" si="1"/>
        <v>730.5219028571427</v>
      </c>
    </row>
    <row r="26" spans="1:7" ht="12.75">
      <c r="A26" s="21">
        <f t="shared" si="2"/>
        <v>44387</v>
      </c>
      <c r="B26" s="27">
        <v>84359261.03999999</v>
      </c>
      <c r="C26" s="27">
        <v>143400.5</v>
      </c>
      <c r="D26" s="27">
        <f t="shared" si="3"/>
        <v>79059012.61999999</v>
      </c>
      <c r="E26" s="27">
        <v>5156847.920000004</v>
      </c>
      <c r="F26" s="28">
        <v>1000</v>
      </c>
      <c r="G26" s="27">
        <f t="shared" si="1"/>
        <v>736.6925600000005</v>
      </c>
    </row>
    <row r="27" spans="1:7" ht="12.75">
      <c r="A27" s="21">
        <f t="shared" si="2"/>
        <v>44394</v>
      </c>
      <c r="B27" s="27">
        <v>81374708.25</v>
      </c>
      <c r="C27" s="27">
        <v>111795</v>
      </c>
      <c r="D27" s="27">
        <f t="shared" si="3"/>
        <v>75934137.03</v>
      </c>
      <c r="E27" s="27">
        <v>5328776.219999998</v>
      </c>
      <c r="F27" s="28">
        <v>1000</v>
      </c>
      <c r="G27" s="27">
        <f t="shared" si="1"/>
        <v>761.2537457142854</v>
      </c>
    </row>
    <row r="28" spans="1:7" ht="12.75">
      <c r="A28" s="21">
        <f t="shared" si="2"/>
        <v>44401</v>
      </c>
      <c r="B28" s="27">
        <v>83088837.68</v>
      </c>
      <c r="C28" s="27">
        <v>144060</v>
      </c>
      <c r="D28" s="27">
        <f t="shared" si="3"/>
        <v>78029632.78</v>
      </c>
      <c r="E28" s="27">
        <v>4915144.9</v>
      </c>
      <c r="F28" s="28">
        <v>1000</v>
      </c>
      <c r="G28" s="27">
        <f t="shared" si="1"/>
        <v>702.1635571428571</v>
      </c>
    </row>
    <row r="29" spans="1:7" ht="12.75">
      <c r="A29" s="21">
        <f t="shared" si="2"/>
        <v>44408</v>
      </c>
      <c r="B29" s="27">
        <v>83694264.57</v>
      </c>
      <c r="C29" s="27">
        <v>200224.98</v>
      </c>
      <c r="D29" s="27">
        <f t="shared" si="3"/>
        <v>78524464.28999999</v>
      </c>
      <c r="E29" s="27">
        <v>4969575.3</v>
      </c>
      <c r="F29" s="28">
        <v>1000</v>
      </c>
      <c r="G29" s="27">
        <f t="shared" si="1"/>
        <v>709.9393285714285</v>
      </c>
    </row>
    <row r="30" spans="1:7" ht="12.75">
      <c r="A30" s="21">
        <f t="shared" si="2"/>
        <v>44415</v>
      </c>
      <c r="B30" s="27">
        <v>84387836.79</v>
      </c>
      <c r="C30" s="27">
        <v>129020</v>
      </c>
      <c r="D30" s="27">
        <f t="shared" si="3"/>
        <v>79075570.95</v>
      </c>
      <c r="E30" s="27">
        <v>5183245.840000002</v>
      </c>
      <c r="F30" s="28">
        <v>1000</v>
      </c>
      <c r="G30" s="27">
        <f t="shared" si="1"/>
        <v>740.4636914285717</v>
      </c>
    </row>
    <row r="31" spans="1:7" ht="12.75">
      <c r="A31" s="21">
        <f t="shared" si="2"/>
        <v>44422</v>
      </c>
      <c r="B31" s="27">
        <v>84971010.21</v>
      </c>
      <c r="C31" s="27">
        <v>181297.4</v>
      </c>
      <c r="D31" s="27">
        <f t="shared" si="3"/>
        <v>79710327.85</v>
      </c>
      <c r="E31" s="27">
        <v>5079384.96</v>
      </c>
      <c r="F31" s="28">
        <v>1000</v>
      </c>
      <c r="G31" s="27">
        <f t="shared" si="1"/>
        <v>725.6264228571429</v>
      </c>
    </row>
    <row r="32" spans="1:7" ht="12.75">
      <c r="A32" s="21">
        <f t="shared" si="2"/>
        <v>44429</v>
      </c>
      <c r="B32" s="27">
        <v>79892031.82000001</v>
      </c>
      <c r="C32" s="27">
        <v>161183.8</v>
      </c>
      <c r="D32" s="27">
        <f t="shared" si="3"/>
        <v>74872619.96000001</v>
      </c>
      <c r="E32" s="27">
        <v>4858228.06</v>
      </c>
      <c r="F32" s="28">
        <v>1000</v>
      </c>
      <c r="G32" s="27">
        <f t="shared" si="1"/>
        <v>694.0325799999999</v>
      </c>
    </row>
    <row r="33" spans="1:7" ht="12.75">
      <c r="A33" s="21">
        <f t="shared" si="2"/>
        <v>44436</v>
      </c>
      <c r="B33" s="27">
        <v>78767123.36</v>
      </c>
      <c r="C33" s="27">
        <v>200146.24</v>
      </c>
      <c r="D33" s="27">
        <f t="shared" si="3"/>
        <v>73683580.08</v>
      </c>
      <c r="E33" s="27">
        <v>4883397.040000001</v>
      </c>
      <c r="F33" s="28">
        <v>1000</v>
      </c>
      <c r="G33" s="27">
        <f t="shared" si="1"/>
        <v>697.6281485714287</v>
      </c>
    </row>
    <row r="34" spans="1:7" ht="12.75">
      <c r="A34" s="21">
        <f t="shared" si="2"/>
        <v>44443</v>
      </c>
      <c r="B34" s="27">
        <v>82786974.47999999</v>
      </c>
      <c r="C34" s="27">
        <v>144478.06</v>
      </c>
      <c r="D34" s="27">
        <f t="shared" si="3"/>
        <v>77666601.71999998</v>
      </c>
      <c r="E34" s="27">
        <v>4975894.699999998</v>
      </c>
      <c r="F34" s="28">
        <v>1000</v>
      </c>
      <c r="G34" s="27">
        <f t="shared" si="1"/>
        <v>710.8420999999997</v>
      </c>
    </row>
    <row r="35" spans="1:7" ht="12.75">
      <c r="A35" s="21">
        <f t="shared" si="2"/>
        <v>44450</v>
      </c>
      <c r="B35" s="27">
        <v>83449596.13999999</v>
      </c>
      <c r="C35" s="27">
        <v>117463.23</v>
      </c>
      <c r="D35" s="27">
        <f t="shared" si="3"/>
        <v>78170845.78999998</v>
      </c>
      <c r="E35" s="27">
        <v>5161287.119999999</v>
      </c>
      <c r="F35" s="28">
        <v>1000</v>
      </c>
      <c r="G35" s="27">
        <f t="shared" si="1"/>
        <v>737.3267314285713</v>
      </c>
    </row>
    <row r="36" spans="1:7" ht="12.75">
      <c r="A36" s="21">
        <f t="shared" si="2"/>
        <v>44457</v>
      </c>
      <c r="B36" s="27">
        <v>81933611.00999999</v>
      </c>
      <c r="C36" s="27">
        <v>213373.15</v>
      </c>
      <c r="D36" s="27">
        <f t="shared" si="0"/>
        <v>76530833.73999998</v>
      </c>
      <c r="E36" s="27">
        <v>5189404.120000001</v>
      </c>
      <c r="F36" s="28">
        <v>1000</v>
      </c>
      <c r="G36" s="27">
        <f>IF(ISBLANK(B36),"",E36/F36/7)</f>
        <v>741.3434457142858</v>
      </c>
    </row>
    <row r="37" spans="1:7" ht="12.75">
      <c r="A37" s="21">
        <f t="shared" si="2"/>
        <v>44464</v>
      </c>
      <c r="B37" s="27">
        <v>80969034.11999999</v>
      </c>
      <c r="C37" s="27">
        <v>180022.26</v>
      </c>
      <c r="D37" s="27">
        <f t="shared" si="0"/>
        <v>76269434.75999999</v>
      </c>
      <c r="E37" s="27">
        <v>4519577.099999998</v>
      </c>
      <c r="F37" s="28">
        <v>1000</v>
      </c>
      <c r="G37" s="27">
        <f aca="true" t="shared" si="4" ref="G37:G64">IF(ISBLANK(B37),"",E37/F37/7)</f>
        <v>645.653871428571</v>
      </c>
    </row>
    <row r="38" spans="1:7" ht="12.75">
      <c r="A38" s="21">
        <f t="shared" si="2"/>
        <v>44471</v>
      </c>
      <c r="B38" s="27">
        <v>78460176.07000001</v>
      </c>
      <c r="C38" s="27">
        <v>150846.50999999998</v>
      </c>
      <c r="D38" s="27">
        <f t="shared" si="0"/>
        <v>73259632.9</v>
      </c>
      <c r="E38" s="27">
        <v>5049696.660000002</v>
      </c>
      <c r="F38" s="28">
        <v>1000</v>
      </c>
      <c r="G38" s="27">
        <f t="shared" si="4"/>
        <v>721.3852371428575</v>
      </c>
    </row>
    <row r="39" spans="1:7" ht="12.75">
      <c r="A39" s="21">
        <f t="shared" si="2"/>
        <v>44478</v>
      </c>
      <c r="B39" s="29">
        <v>77448920.43</v>
      </c>
      <c r="C39" s="29">
        <v>179859.1</v>
      </c>
      <c r="D39" s="27">
        <f t="shared" si="0"/>
        <v>72479251.07000002</v>
      </c>
      <c r="E39" s="27">
        <v>4789810.259999997</v>
      </c>
      <c r="F39" s="28">
        <v>1000</v>
      </c>
      <c r="G39" s="27">
        <f t="shared" si="4"/>
        <v>684.2586085714281</v>
      </c>
    </row>
    <row r="40" spans="1:7" ht="12.75">
      <c r="A40" s="21">
        <f t="shared" si="2"/>
        <v>44485</v>
      </c>
      <c r="B40" s="27">
        <v>80228631.45</v>
      </c>
      <c r="C40" s="27">
        <v>168736.35</v>
      </c>
      <c r="D40" s="27">
        <f t="shared" si="0"/>
        <v>75345827.80000001</v>
      </c>
      <c r="E40" s="27">
        <v>4714067.3</v>
      </c>
      <c r="F40" s="28">
        <v>1000</v>
      </c>
      <c r="G40" s="27">
        <f t="shared" si="4"/>
        <v>673.4381857142856</v>
      </c>
    </row>
    <row r="41" spans="1:7" ht="12.75">
      <c r="A41" s="21">
        <f t="shared" si="2"/>
        <v>44492</v>
      </c>
      <c r="B41" s="27">
        <v>80648863.33999999</v>
      </c>
      <c r="C41" s="27">
        <v>228813.19999999998</v>
      </c>
      <c r="D41" s="27">
        <f t="shared" si="0"/>
        <v>75832941.46999998</v>
      </c>
      <c r="E41" s="27">
        <v>4587108.670000001</v>
      </c>
      <c r="F41" s="28">
        <v>1000</v>
      </c>
      <c r="G41" s="27">
        <f t="shared" si="4"/>
        <v>655.3012385714286</v>
      </c>
    </row>
    <row r="42" spans="1:7" ht="12.75">
      <c r="A42" s="21">
        <f t="shared" si="2"/>
        <v>44499</v>
      </c>
      <c r="B42" s="27">
        <v>78171487.35</v>
      </c>
      <c r="C42" s="27">
        <v>141935</v>
      </c>
      <c r="D42" s="27">
        <f t="shared" si="0"/>
        <v>73533258.35</v>
      </c>
      <c r="E42" s="27">
        <v>4496294</v>
      </c>
      <c r="F42" s="28">
        <v>1000</v>
      </c>
      <c r="G42" s="27">
        <f t="shared" si="4"/>
        <v>642.3277142857143</v>
      </c>
    </row>
    <row r="43" spans="1:7" ht="12.75">
      <c r="A43" s="21">
        <f t="shared" si="2"/>
        <v>44506</v>
      </c>
      <c r="B43" s="27">
        <v>82283700.89999999</v>
      </c>
      <c r="C43" s="27">
        <v>195701.09</v>
      </c>
      <c r="D43" s="27">
        <f t="shared" si="0"/>
        <v>77060055.04999998</v>
      </c>
      <c r="E43" s="27">
        <v>5027944.76</v>
      </c>
      <c r="F43" s="28">
        <v>1000</v>
      </c>
      <c r="G43" s="27">
        <f t="shared" si="4"/>
        <v>718.2778228571427</v>
      </c>
    </row>
    <row r="44" spans="1:7" ht="12.75">
      <c r="A44" s="21">
        <f t="shared" si="2"/>
        <v>44513</v>
      </c>
      <c r="B44" s="27">
        <v>78425987.66</v>
      </c>
      <c r="C44" s="27">
        <v>192421.11000000002</v>
      </c>
      <c r="D44" s="27">
        <f t="shared" si="0"/>
        <v>73329679.33999999</v>
      </c>
      <c r="E44" s="27">
        <v>4903887.210000003</v>
      </c>
      <c r="F44" s="28">
        <v>1000</v>
      </c>
      <c r="G44" s="27">
        <f t="shared" si="4"/>
        <v>700.555315714286</v>
      </c>
    </row>
    <row r="45" spans="1:7" ht="12.75">
      <c r="A45" s="21">
        <f t="shared" si="2"/>
        <v>44520</v>
      </c>
      <c r="B45" s="27">
        <v>75654589.03</v>
      </c>
      <c r="C45" s="27">
        <v>229519.1</v>
      </c>
      <c r="D45" s="27">
        <f t="shared" si="0"/>
        <v>70736554.08000001</v>
      </c>
      <c r="E45" s="27">
        <v>4688515.85</v>
      </c>
      <c r="F45" s="28">
        <v>1000</v>
      </c>
      <c r="G45" s="27">
        <f t="shared" si="4"/>
        <v>669.7879785714285</v>
      </c>
    </row>
    <row r="46" spans="1:7" ht="12.75">
      <c r="A46" s="21">
        <f t="shared" si="2"/>
        <v>44527</v>
      </c>
      <c r="B46" s="27">
        <v>76551643.3</v>
      </c>
      <c r="C46" s="27">
        <v>158657</v>
      </c>
      <c r="D46" s="27">
        <f t="shared" si="0"/>
        <v>71610002.17</v>
      </c>
      <c r="E46" s="27">
        <v>4782984.13</v>
      </c>
      <c r="F46" s="28">
        <v>1000</v>
      </c>
      <c r="G46" s="27">
        <f t="shared" si="4"/>
        <v>683.2834471428571</v>
      </c>
    </row>
    <row r="47" spans="1:7" ht="12.75">
      <c r="A47" s="21">
        <f t="shared" si="2"/>
        <v>44534</v>
      </c>
      <c r="B47" s="27">
        <v>72342864.28</v>
      </c>
      <c r="C47" s="27">
        <v>171998.4</v>
      </c>
      <c r="D47" s="27">
        <f t="shared" si="0"/>
        <v>67869285.97999999</v>
      </c>
      <c r="E47" s="27">
        <v>4301579.899999999</v>
      </c>
      <c r="F47" s="28">
        <v>1000</v>
      </c>
      <c r="G47" s="27">
        <f t="shared" si="4"/>
        <v>614.5114142857143</v>
      </c>
    </row>
    <row r="48" spans="1:7" ht="12.75">
      <c r="A48" s="21">
        <f t="shared" si="2"/>
        <v>44541</v>
      </c>
      <c r="B48" s="27">
        <v>73347833.75</v>
      </c>
      <c r="C48" s="27">
        <v>185336.36000000002</v>
      </c>
      <c r="D48" s="27">
        <f t="shared" si="0"/>
        <v>68670759.16</v>
      </c>
      <c r="E48" s="27">
        <v>4491738.229999997</v>
      </c>
      <c r="F48" s="28">
        <v>1000</v>
      </c>
      <c r="G48" s="27">
        <f t="shared" si="4"/>
        <v>641.6768899999995</v>
      </c>
    </row>
    <row r="49" spans="1:7" ht="12.75">
      <c r="A49" s="21">
        <f t="shared" si="2"/>
        <v>44548</v>
      </c>
      <c r="B49" s="27">
        <v>72415464.68</v>
      </c>
      <c r="C49" s="27">
        <v>221647.11</v>
      </c>
      <c r="D49" s="27">
        <f t="shared" si="0"/>
        <v>67799025.31</v>
      </c>
      <c r="E49" s="27">
        <v>4394792.260000002</v>
      </c>
      <c r="F49" s="28">
        <v>1000</v>
      </c>
      <c r="G49" s="27">
        <f t="shared" si="4"/>
        <v>627.827465714286</v>
      </c>
    </row>
    <row r="50" spans="1:7" ht="12.75">
      <c r="A50" s="21">
        <f t="shared" si="2"/>
        <v>44555</v>
      </c>
      <c r="B50" s="27">
        <v>73265978.48</v>
      </c>
      <c r="C50" s="27">
        <v>162318.05</v>
      </c>
      <c r="D50" s="27">
        <f t="shared" si="0"/>
        <v>68996954.29</v>
      </c>
      <c r="E50" s="27">
        <v>4106706.1400000006</v>
      </c>
      <c r="F50" s="28">
        <v>1000</v>
      </c>
      <c r="G50" s="27">
        <f t="shared" si="4"/>
        <v>586.6723057142857</v>
      </c>
    </row>
    <row r="51" spans="1:7" ht="12.75">
      <c r="A51" s="21">
        <f t="shared" si="2"/>
        <v>44562</v>
      </c>
      <c r="B51" s="27">
        <v>83473044.60000001</v>
      </c>
      <c r="C51" s="27">
        <v>219895.34</v>
      </c>
      <c r="D51" s="27">
        <f t="shared" si="0"/>
        <v>78208566.57000001</v>
      </c>
      <c r="E51" s="27">
        <v>5044582.689999999</v>
      </c>
      <c r="F51" s="28">
        <v>1000</v>
      </c>
      <c r="G51" s="27">
        <f t="shared" si="4"/>
        <v>720.6546699999998</v>
      </c>
    </row>
    <row r="52" spans="1:7" ht="12.75">
      <c r="A52" s="21">
        <f t="shared" si="2"/>
        <v>44569</v>
      </c>
      <c r="B52" s="27">
        <v>68531204.19</v>
      </c>
      <c r="C52" s="27">
        <v>144253.6</v>
      </c>
      <c r="D52" s="27">
        <f t="shared" si="0"/>
        <v>64129732.92</v>
      </c>
      <c r="E52" s="27">
        <v>4257217.670000001</v>
      </c>
      <c r="F52" s="28">
        <v>1000</v>
      </c>
      <c r="G52" s="27">
        <f t="shared" si="4"/>
        <v>608.173952857143</v>
      </c>
    </row>
    <row r="53" spans="1:7" ht="12.75">
      <c r="A53" s="21">
        <f t="shared" si="2"/>
        <v>44576</v>
      </c>
      <c r="B53" s="27">
        <v>70108173.32</v>
      </c>
      <c r="C53" s="27">
        <v>217298.5</v>
      </c>
      <c r="D53" s="27">
        <f t="shared" si="0"/>
        <v>65533424.53999999</v>
      </c>
      <c r="E53" s="27">
        <v>4357450.279999998</v>
      </c>
      <c r="F53" s="28">
        <v>1000</v>
      </c>
      <c r="G53" s="27">
        <f t="shared" si="4"/>
        <v>622.4928971428569</v>
      </c>
    </row>
    <row r="54" spans="1:7" ht="12.75">
      <c r="A54" s="21">
        <f t="shared" si="2"/>
        <v>44583</v>
      </c>
      <c r="B54" s="27">
        <v>72782528.13</v>
      </c>
      <c r="C54" s="27">
        <v>157612.4</v>
      </c>
      <c r="D54" s="27">
        <f t="shared" si="0"/>
        <v>68013054.29999998</v>
      </c>
      <c r="E54" s="27">
        <v>4611861.43</v>
      </c>
      <c r="F54" s="28">
        <v>1000</v>
      </c>
      <c r="G54" s="27">
        <f t="shared" si="4"/>
        <v>658.8373471428571</v>
      </c>
    </row>
    <row r="55" spans="1:7" ht="12.75">
      <c r="A55" s="21">
        <f t="shared" si="2"/>
        <v>44590</v>
      </c>
      <c r="B55" s="27">
        <v>58830283.17</v>
      </c>
      <c r="C55" s="27">
        <v>211734.2</v>
      </c>
      <c r="D55" s="27">
        <f t="shared" si="0"/>
        <v>54848463.67</v>
      </c>
      <c r="E55" s="27">
        <v>3770085.3000000007</v>
      </c>
      <c r="F55" s="28">
        <v>1000</v>
      </c>
      <c r="G55" s="27">
        <f t="shared" si="4"/>
        <v>538.5836142857144</v>
      </c>
    </row>
    <row r="56" spans="1:7" ht="12.75">
      <c r="A56" s="21">
        <f t="shared" si="2"/>
        <v>44597</v>
      </c>
      <c r="B56" s="27">
        <v>78236485.28999999</v>
      </c>
      <c r="C56" s="27">
        <v>212752.16</v>
      </c>
      <c r="D56" s="27">
        <f t="shared" si="0"/>
        <v>73119573.74</v>
      </c>
      <c r="E56" s="27">
        <v>4904159.3900000015</v>
      </c>
      <c r="F56" s="28">
        <v>1000</v>
      </c>
      <c r="G56" s="27">
        <f t="shared" si="4"/>
        <v>700.5941985714288</v>
      </c>
    </row>
    <row r="57" spans="1:7" ht="12.75">
      <c r="A57" s="21">
        <f t="shared" si="2"/>
        <v>44604</v>
      </c>
      <c r="B57" s="27">
        <v>82262721.35</v>
      </c>
      <c r="C57" s="27">
        <v>260971.76</v>
      </c>
      <c r="D57" s="27">
        <f t="shared" si="0"/>
        <v>77123966.63999999</v>
      </c>
      <c r="E57" s="27">
        <v>4877782.950000001</v>
      </c>
      <c r="F57" s="28">
        <v>1000</v>
      </c>
      <c r="G57" s="27">
        <f t="shared" si="4"/>
        <v>696.8261357142858</v>
      </c>
    </row>
    <row r="58" spans="1:7" ht="12.75">
      <c r="A58" s="21">
        <f t="shared" si="2"/>
        <v>44611</v>
      </c>
      <c r="B58" s="27">
        <v>79215676.06</v>
      </c>
      <c r="C58" s="27">
        <v>253708.65000000002</v>
      </c>
      <c r="D58" s="27">
        <f t="shared" si="0"/>
        <v>74450267.88</v>
      </c>
      <c r="E58" s="27">
        <v>4511699.529999999</v>
      </c>
      <c r="F58" s="28">
        <v>1000</v>
      </c>
      <c r="G58" s="27">
        <f t="shared" si="4"/>
        <v>644.5285042857141</v>
      </c>
    </row>
    <row r="59" spans="1:7" ht="12.75">
      <c r="A59" s="21">
        <f t="shared" si="2"/>
        <v>44618</v>
      </c>
      <c r="B59" s="27">
        <v>87772715.82</v>
      </c>
      <c r="C59" s="27">
        <v>257755.19999999998</v>
      </c>
      <c r="D59" s="27">
        <f t="shared" si="0"/>
        <v>82244105.21</v>
      </c>
      <c r="E59" s="27">
        <v>5270855.409999999</v>
      </c>
      <c r="F59" s="28">
        <v>1000</v>
      </c>
      <c r="G59" s="27">
        <f t="shared" si="4"/>
        <v>752.9793442857142</v>
      </c>
    </row>
    <row r="60" spans="1:7" ht="12.75">
      <c r="A60" s="21">
        <f t="shared" si="2"/>
        <v>44625</v>
      </c>
      <c r="B60" s="27">
        <v>87916314.52999999</v>
      </c>
      <c r="C60" s="27">
        <v>294665.14999999997</v>
      </c>
      <c r="D60" s="27">
        <f t="shared" si="0"/>
        <v>82317039.34999998</v>
      </c>
      <c r="E60" s="27">
        <v>5304610.030000001</v>
      </c>
      <c r="F60" s="28">
        <v>1000</v>
      </c>
      <c r="G60" s="27">
        <f t="shared" si="4"/>
        <v>757.8014328571431</v>
      </c>
    </row>
    <row r="61" spans="1:7" ht="12.75">
      <c r="A61" s="21">
        <f t="shared" si="2"/>
        <v>44632</v>
      </c>
      <c r="B61" s="27">
        <v>81379912.97999999</v>
      </c>
      <c r="C61" s="27">
        <v>277283.16000000003</v>
      </c>
      <c r="D61" s="27">
        <f t="shared" si="0"/>
        <v>76103034.78</v>
      </c>
      <c r="E61" s="27">
        <v>4999595.039999999</v>
      </c>
      <c r="F61" s="28">
        <v>1000</v>
      </c>
      <c r="G61" s="27">
        <f t="shared" si="4"/>
        <v>714.2278628571428</v>
      </c>
    </row>
    <row r="62" spans="1:7" ht="12.75">
      <c r="A62" s="21">
        <f t="shared" si="2"/>
        <v>44639</v>
      </c>
      <c r="B62" s="27">
        <v>83083768.63</v>
      </c>
      <c r="C62" s="27">
        <v>285912.30000000005</v>
      </c>
      <c r="D62" s="27">
        <f t="shared" si="0"/>
        <v>78059879.17999999</v>
      </c>
      <c r="E62" s="27">
        <v>4737977.149999999</v>
      </c>
      <c r="F62" s="28">
        <v>1000</v>
      </c>
      <c r="G62" s="27">
        <f t="shared" si="4"/>
        <v>676.8538785714285</v>
      </c>
    </row>
    <row r="63" spans="1:7" ht="12.75">
      <c r="A63" s="21">
        <f t="shared" si="2"/>
        <v>44646</v>
      </c>
      <c r="B63" s="27">
        <v>82546658.97</v>
      </c>
      <c r="C63" s="27">
        <v>279783.03</v>
      </c>
      <c r="D63" s="27">
        <f t="shared" si="0"/>
        <v>77372042.67</v>
      </c>
      <c r="E63" s="27">
        <v>4894833.2700000005</v>
      </c>
      <c r="F63" s="28">
        <v>1000</v>
      </c>
      <c r="G63" s="27">
        <f t="shared" si="4"/>
        <v>699.2618957142857</v>
      </c>
    </row>
    <row r="64" spans="1:7" ht="12.75">
      <c r="A64" s="21"/>
      <c r="G64" s="15">
        <f t="shared" si="4"/>
      </c>
    </row>
    <row r="65" spans="1:7" ht="13.5" thickBot="1">
      <c r="A65" s="3" t="s">
        <v>8</v>
      </c>
      <c r="B65" s="17">
        <f>IF(SUM(B12:B64)=0,"",SUM(B12:B64))</f>
        <v>4099553317.11</v>
      </c>
      <c r="C65" s="17">
        <f>IF(SUM(C12:C64)=0,"",SUM(C12:C64))</f>
        <v>9742485.82</v>
      </c>
      <c r="D65" s="17">
        <f>IF(SUM(D12:D64)=0,"",SUM(D12:D64))</f>
        <v>3842156619.9</v>
      </c>
      <c r="E65" s="17">
        <f>IF(SUM(E12:E64)=0,"",SUM(E12:E64))</f>
        <v>247654211.39000002</v>
      </c>
      <c r="F65" s="22">
        <f>_xlfn.IFERROR(SUM(F12:F64)/COUNT(F12:F64)," ")</f>
        <v>950.6923076923077</v>
      </c>
      <c r="G65" s="17">
        <f>_xlfn.IFERROR(E65/SUM(F12:F64)/7," ")</f>
        <v>715.6560614878689</v>
      </c>
    </row>
    <row r="66" spans="1:5" s="20" customFormat="1" ht="13.5" thickTop="1">
      <c r="A66" s="18"/>
      <c r="B66" s="19"/>
      <c r="C66" s="19"/>
      <c r="D66" s="19"/>
      <c r="E66" s="19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jakes58.com"/>
  </hyperlinks>
  <printOptions horizontalCentered="1"/>
  <pageMargins left="0" right="0" top="0.5" bottom="0.5" header="0.5" footer="0.5"/>
  <pageSetup fitToHeight="1" fitToWidth="1" horizontalDpi="600" verticalDpi="600" orientation="portrait" scale="87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PageLayoutView="0" workbookViewId="0" topLeftCell="A1">
      <pane ySplit="10" topLeftCell="A40" activePane="bottomLeft" state="frozen"/>
      <selection pane="topLeft" activeCell="A1" sqref="A1"/>
      <selection pane="bottomLeft" activeCell="B68" sqref="B68"/>
    </sheetView>
  </sheetViews>
  <sheetFormatPr defaultColWidth="9.140625" defaultRowHeight="12.75"/>
  <cols>
    <col min="1" max="1" width="15.57421875" style="3" customWidth="1"/>
    <col min="2" max="5" width="17.00390625" style="15" customWidth="1"/>
    <col min="6" max="6" width="17.00390625" style="16" customWidth="1"/>
    <col min="7" max="7" width="17.00390625" style="15" customWidth="1"/>
  </cols>
  <sheetData>
    <row r="1" spans="1:13" ht="18">
      <c r="A1" s="30" t="s">
        <v>12</v>
      </c>
      <c r="B1" s="30"/>
      <c r="C1" s="30"/>
      <c r="D1" s="30"/>
      <c r="E1" s="30"/>
      <c r="F1" s="30"/>
      <c r="G1" s="30"/>
      <c r="H1" s="23"/>
      <c r="I1" s="23"/>
      <c r="J1" s="23"/>
      <c r="K1" s="23"/>
      <c r="L1" s="23"/>
      <c r="M1" s="23"/>
    </row>
    <row r="2" spans="1:13" ht="15.75">
      <c r="A2" s="31" t="s">
        <v>13</v>
      </c>
      <c r="B2" s="31"/>
      <c r="C2" s="31"/>
      <c r="D2" s="31"/>
      <c r="E2" s="31"/>
      <c r="F2" s="31"/>
      <c r="G2" s="31"/>
      <c r="H2" s="25"/>
      <c r="I2" s="25"/>
      <c r="J2" s="25"/>
      <c r="K2" s="25"/>
      <c r="L2" s="25"/>
      <c r="M2" s="25"/>
    </row>
    <row r="3" spans="1:13" s="1" customFormat="1" ht="15.75">
      <c r="A3" s="31" t="s">
        <v>14</v>
      </c>
      <c r="B3" s="31"/>
      <c r="C3" s="31"/>
      <c r="D3" s="31"/>
      <c r="E3" s="31"/>
      <c r="F3" s="31"/>
      <c r="G3" s="31"/>
      <c r="H3" s="25"/>
      <c r="I3" s="25"/>
      <c r="J3" s="25"/>
      <c r="K3" s="25"/>
      <c r="L3" s="25"/>
      <c r="M3" s="25"/>
    </row>
    <row r="4" spans="1:13" s="1" customFormat="1" ht="15.75">
      <c r="A4" s="32" t="s">
        <v>15</v>
      </c>
      <c r="B4" s="32"/>
      <c r="C4" s="32"/>
      <c r="D4" s="32"/>
      <c r="E4" s="32"/>
      <c r="F4" s="32"/>
      <c r="G4" s="32"/>
      <c r="H4" s="26"/>
      <c r="I4" s="26"/>
      <c r="J4" s="26"/>
      <c r="K4" s="26"/>
      <c r="L4" s="26"/>
      <c r="M4" s="26"/>
    </row>
    <row r="5" spans="1:9" s="1" customFormat="1" ht="14.25">
      <c r="A5" s="33"/>
      <c r="B5" s="33"/>
      <c r="C5" s="33"/>
      <c r="D5" s="33"/>
      <c r="E5" s="33"/>
      <c r="F5" s="33"/>
      <c r="G5" s="33"/>
      <c r="H5" s="24"/>
      <c r="I5" s="24"/>
    </row>
    <row r="6" spans="1:9" s="1" customFormat="1" ht="20.25" customHeight="1">
      <c r="A6" s="2"/>
      <c r="B6" s="2"/>
      <c r="C6" s="2"/>
      <c r="D6" s="2"/>
      <c r="E6" s="2"/>
      <c r="F6" s="2"/>
      <c r="G6" s="2"/>
      <c r="H6" s="2"/>
      <c r="I6" s="2"/>
    </row>
    <row r="7" spans="1:7" s="7" customFormat="1" ht="14.25" customHeight="1">
      <c r="A7" s="34" t="s">
        <v>20</v>
      </c>
      <c r="B7" s="35"/>
      <c r="C7" s="35"/>
      <c r="D7" s="35"/>
      <c r="E7" s="35"/>
      <c r="F7" s="35"/>
      <c r="G7" s="36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0</v>
      </c>
      <c r="C9" s="10" t="s">
        <v>10</v>
      </c>
      <c r="D9" s="10" t="s">
        <v>0</v>
      </c>
      <c r="E9" s="10"/>
      <c r="F9" s="11" t="s">
        <v>1</v>
      </c>
      <c r="G9" s="10" t="s">
        <v>2</v>
      </c>
    </row>
    <row r="10" spans="1:7" s="12" customFormat="1" ht="12">
      <c r="A10" s="13" t="s">
        <v>9</v>
      </c>
      <c r="B10" s="8" t="s">
        <v>3</v>
      </c>
      <c r="C10" s="8" t="s">
        <v>11</v>
      </c>
      <c r="D10" s="8" t="s">
        <v>4</v>
      </c>
      <c r="E10" s="8" t="s">
        <v>5</v>
      </c>
      <c r="F10" s="14" t="s">
        <v>6</v>
      </c>
      <c r="G10" s="8" t="s">
        <v>7</v>
      </c>
    </row>
    <row r="12" spans="1:7" ht="12.75">
      <c r="A12" s="21">
        <v>43918</v>
      </c>
      <c r="B12" s="15">
        <v>0</v>
      </c>
      <c r="C12" s="15">
        <v>0</v>
      </c>
      <c r="D12" s="15">
        <f aca="true" t="shared" si="0" ref="D12:D63">IF(ISBLANK(B12),"",B12-C12-E12)</f>
        <v>0</v>
      </c>
      <c r="E12" s="15">
        <v>0</v>
      </c>
      <c r="F12" s="16">
        <v>0</v>
      </c>
      <c r="G12" s="15">
        <v>0</v>
      </c>
    </row>
    <row r="13" spans="1:7" ht="12.75">
      <c r="A13" s="21">
        <f aca="true" t="shared" si="1" ref="A13:A64">+A12+7</f>
        <v>43925</v>
      </c>
      <c r="B13" s="15">
        <v>0</v>
      </c>
      <c r="C13" s="15">
        <v>0</v>
      </c>
      <c r="D13" s="15">
        <f>IF(ISBLANK(B13),"",B13-C13-E13)</f>
        <v>0</v>
      </c>
      <c r="E13" s="15">
        <v>0</v>
      </c>
      <c r="F13" s="16">
        <v>0</v>
      </c>
      <c r="G13" s="15">
        <v>0</v>
      </c>
    </row>
    <row r="14" spans="1:7" ht="12.75">
      <c r="A14" s="21">
        <f t="shared" si="1"/>
        <v>43932</v>
      </c>
      <c r="B14" s="15">
        <v>0</v>
      </c>
      <c r="C14" s="15">
        <v>0</v>
      </c>
      <c r="D14" s="15">
        <f t="shared" si="0"/>
        <v>0</v>
      </c>
      <c r="E14" s="15">
        <v>0</v>
      </c>
      <c r="F14" s="16">
        <v>0</v>
      </c>
      <c r="G14" s="15">
        <v>0</v>
      </c>
    </row>
    <row r="15" spans="1:7" ht="12.75">
      <c r="A15" s="21">
        <f t="shared" si="1"/>
        <v>43939</v>
      </c>
      <c r="B15" s="15">
        <v>0</v>
      </c>
      <c r="C15" s="15">
        <v>0</v>
      </c>
      <c r="D15" s="15">
        <f>IF(ISBLANK(B15),"",B15-C15-E15)</f>
        <v>0</v>
      </c>
      <c r="E15" s="15">
        <v>0</v>
      </c>
      <c r="F15" s="16">
        <v>0</v>
      </c>
      <c r="G15" s="15">
        <v>0</v>
      </c>
    </row>
    <row r="16" spans="1:7" ht="12.75">
      <c r="A16" s="21">
        <f t="shared" si="1"/>
        <v>43946</v>
      </c>
      <c r="B16" s="15">
        <v>0</v>
      </c>
      <c r="C16" s="15">
        <v>0</v>
      </c>
      <c r="D16" s="15">
        <f>IF(ISBLANK(B16),"",B16-C16-E16)</f>
        <v>0</v>
      </c>
      <c r="E16" s="15">
        <v>0</v>
      </c>
      <c r="F16" s="16">
        <v>0</v>
      </c>
      <c r="G16" s="15">
        <v>0</v>
      </c>
    </row>
    <row r="17" spans="1:7" ht="12.75">
      <c r="A17" s="21">
        <f t="shared" si="1"/>
        <v>43953</v>
      </c>
      <c r="B17" s="15">
        <v>0</v>
      </c>
      <c r="C17" s="15">
        <v>0</v>
      </c>
      <c r="D17" s="15">
        <f aca="true" t="shared" si="2" ref="D17:D35">IF(ISBLANK(B17),"",B17-C17-E17)</f>
        <v>0</v>
      </c>
      <c r="E17" s="15">
        <v>0</v>
      </c>
      <c r="F17" s="16">
        <v>0</v>
      </c>
      <c r="G17" s="15">
        <v>0</v>
      </c>
    </row>
    <row r="18" spans="1:7" ht="12.75">
      <c r="A18" s="21">
        <f t="shared" si="1"/>
        <v>43960</v>
      </c>
      <c r="B18" s="15">
        <v>0</v>
      </c>
      <c r="C18" s="15">
        <v>0</v>
      </c>
      <c r="D18" s="15">
        <f t="shared" si="2"/>
        <v>0</v>
      </c>
      <c r="E18" s="15">
        <v>0</v>
      </c>
      <c r="F18" s="16">
        <v>0</v>
      </c>
      <c r="G18" s="15">
        <v>0</v>
      </c>
    </row>
    <row r="19" spans="1:7" ht="12.75">
      <c r="A19" s="21">
        <f t="shared" si="1"/>
        <v>43967</v>
      </c>
      <c r="B19" s="15">
        <v>0</v>
      </c>
      <c r="C19" s="15">
        <v>0</v>
      </c>
      <c r="D19" s="15">
        <f t="shared" si="2"/>
        <v>0</v>
      </c>
      <c r="E19" s="15">
        <v>0</v>
      </c>
      <c r="F19" s="16">
        <v>0</v>
      </c>
      <c r="G19" s="15">
        <v>0</v>
      </c>
    </row>
    <row r="20" spans="1:7" ht="12.75">
      <c r="A20" s="21">
        <f t="shared" si="1"/>
        <v>43974</v>
      </c>
      <c r="B20" s="15">
        <v>0</v>
      </c>
      <c r="C20" s="15">
        <v>0</v>
      </c>
      <c r="D20" s="15">
        <f t="shared" si="2"/>
        <v>0</v>
      </c>
      <c r="E20" s="15">
        <v>0</v>
      </c>
      <c r="F20" s="16">
        <v>0</v>
      </c>
      <c r="G20" s="15">
        <v>0</v>
      </c>
    </row>
    <row r="21" spans="1:7" ht="12.75">
      <c r="A21" s="21">
        <f t="shared" si="1"/>
        <v>43981</v>
      </c>
      <c r="B21" s="15">
        <v>0</v>
      </c>
      <c r="C21" s="15">
        <v>0</v>
      </c>
      <c r="D21" s="15">
        <f t="shared" si="2"/>
        <v>0</v>
      </c>
      <c r="E21" s="15">
        <v>0</v>
      </c>
      <c r="F21" s="16">
        <v>0</v>
      </c>
      <c r="G21" s="15">
        <v>0</v>
      </c>
    </row>
    <row r="22" spans="1:7" ht="12.75">
      <c r="A22" s="21">
        <f t="shared" si="1"/>
        <v>43988</v>
      </c>
      <c r="B22" s="15">
        <v>0</v>
      </c>
      <c r="C22" s="15">
        <v>0</v>
      </c>
      <c r="D22" s="15">
        <f t="shared" si="2"/>
        <v>0</v>
      </c>
      <c r="E22" s="15">
        <v>0</v>
      </c>
      <c r="F22" s="16">
        <v>0</v>
      </c>
      <c r="G22" s="15">
        <v>0</v>
      </c>
    </row>
    <row r="23" spans="1:7" ht="12.75">
      <c r="A23" s="21">
        <f t="shared" si="1"/>
        <v>43995</v>
      </c>
      <c r="B23" s="15">
        <v>0</v>
      </c>
      <c r="C23" s="15">
        <v>0</v>
      </c>
      <c r="D23" s="15">
        <f t="shared" si="2"/>
        <v>0</v>
      </c>
      <c r="E23" s="15">
        <v>0</v>
      </c>
      <c r="F23" s="16">
        <v>0</v>
      </c>
      <c r="G23" s="15">
        <v>0</v>
      </c>
    </row>
    <row r="24" spans="1:7" ht="12.75">
      <c r="A24" s="21">
        <f t="shared" si="1"/>
        <v>44002</v>
      </c>
      <c r="B24" s="15">
        <v>0</v>
      </c>
      <c r="C24" s="15">
        <v>0</v>
      </c>
      <c r="D24" s="15">
        <f t="shared" si="2"/>
        <v>0</v>
      </c>
      <c r="E24" s="15">
        <v>0</v>
      </c>
      <c r="F24" s="16">
        <v>0</v>
      </c>
      <c r="G24" s="15">
        <v>0</v>
      </c>
    </row>
    <row r="25" spans="1:7" ht="12.75">
      <c r="A25" s="21">
        <f t="shared" si="1"/>
        <v>44009</v>
      </c>
      <c r="B25" s="15">
        <v>0</v>
      </c>
      <c r="C25" s="15">
        <v>0</v>
      </c>
      <c r="D25" s="15">
        <f t="shared" si="2"/>
        <v>0</v>
      </c>
      <c r="E25" s="15">
        <v>0</v>
      </c>
      <c r="F25" s="16">
        <v>0</v>
      </c>
      <c r="G25" s="15">
        <v>0</v>
      </c>
    </row>
    <row r="26" spans="1:7" ht="12.75">
      <c r="A26" s="21">
        <f t="shared" si="1"/>
        <v>44016</v>
      </c>
      <c r="B26" s="15">
        <v>0</v>
      </c>
      <c r="C26" s="15">
        <v>0</v>
      </c>
      <c r="D26" s="15">
        <f t="shared" si="2"/>
        <v>0</v>
      </c>
      <c r="E26" s="15">
        <v>0</v>
      </c>
      <c r="F26" s="16">
        <v>0</v>
      </c>
      <c r="G26" s="15">
        <v>0</v>
      </c>
    </row>
    <row r="27" spans="1:7" ht="12.75">
      <c r="A27" s="21">
        <f t="shared" si="1"/>
        <v>44023</v>
      </c>
      <c r="B27" s="15">
        <v>0</v>
      </c>
      <c r="C27" s="15">
        <v>0</v>
      </c>
      <c r="D27" s="15">
        <f t="shared" si="2"/>
        <v>0</v>
      </c>
      <c r="E27" s="15">
        <v>0</v>
      </c>
      <c r="F27" s="16">
        <v>0</v>
      </c>
      <c r="G27" s="15">
        <v>0</v>
      </c>
    </row>
    <row r="28" spans="1:7" ht="12.75">
      <c r="A28" s="21">
        <f t="shared" si="1"/>
        <v>44030</v>
      </c>
      <c r="B28" s="15">
        <v>0</v>
      </c>
      <c r="C28" s="15">
        <v>0</v>
      </c>
      <c r="D28" s="15">
        <f t="shared" si="2"/>
        <v>0</v>
      </c>
      <c r="E28" s="15">
        <v>0</v>
      </c>
      <c r="F28" s="16">
        <v>0</v>
      </c>
      <c r="G28" s="15">
        <v>0</v>
      </c>
    </row>
    <row r="29" spans="1:7" ht="12.75">
      <c r="A29" s="21">
        <f t="shared" si="1"/>
        <v>44037</v>
      </c>
      <c r="B29" s="15">
        <v>0</v>
      </c>
      <c r="C29" s="15">
        <v>0</v>
      </c>
      <c r="D29" s="15">
        <f t="shared" si="2"/>
        <v>0</v>
      </c>
      <c r="E29" s="15">
        <v>0</v>
      </c>
      <c r="F29" s="16">
        <v>0</v>
      </c>
      <c r="G29" s="15">
        <v>0</v>
      </c>
    </row>
    <row r="30" spans="1:7" ht="12.75">
      <c r="A30" s="21">
        <f t="shared" si="1"/>
        <v>44044</v>
      </c>
      <c r="B30" s="15">
        <v>0</v>
      </c>
      <c r="C30" s="15">
        <v>0</v>
      </c>
      <c r="D30" s="15">
        <f t="shared" si="2"/>
        <v>0</v>
      </c>
      <c r="E30" s="15">
        <v>0</v>
      </c>
      <c r="F30" s="16">
        <v>0</v>
      </c>
      <c r="G30" s="15">
        <v>0</v>
      </c>
    </row>
    <row r="31" spans="1:7" ht="12.75">
      <c r="A31" s="21">
        <f t="shared" si="1"/>
        <v>44051</v>
      </c>
      <c r="B31" s="15">
        <v>0</v>
      </c>
      <c r="C31" s="15">
        <v>0</v>
      </c>
      <c r="D31" s="15">
        <f t="shared" si="2"/>
        <v>0</v>
      </c>
      <c r="E31" s="15">
        <v>0</v>
      </c>
      <c r="F31" s="16">
        <v>0</v>
      </c>
      <c r="G31" s="15">
        <v>0</v>
      </c>
    </row>
    <row r="32" spans="1:7" ht="12.75">
      <c r="A32" s="21">
        <f t="shared" si="1"/>
        <v>44058</v>
      </c>
      <c r="B32" s="15">
        <v>0</v>
      </c>
      <c r="C32" s="15">
        <v>0</v>
      </c>
      <c r="D32" s="15">
        <f t="shared" si="2"/>
        <v>0</v>
      </c>
      <c r="E32" s="15">
        <v>0</v>
      </c>
      <c r="F32" s="16">
        <v>0</v>
      </c>
      <c r="G32" s="15">
        <v>0</v>
      </c>
    </row>
    <row r="33" spans="1:7" ht="12.75">
      <c r="A33" s="21">
        <f t="shared" si="1"/>
        <v>44065</v>
      </c>
      <c r="B33" s="15">
        <v>0</v>
      </c>
      <c r="C33" s="15">
        <v>0</v>
      </c>
      <c r="D33" s="15">
        <f t="shared" si="2"/>
        <v>0</v>
      </c>
      <c r="E33" s="15">
        <v>0</v>
      </c>
      <c r="F33" s="16">
        <v>0</v>
      </c>
      <c r="G33" s="15">
        <v>0</v>
      </c>
    </row>
    <row r="34" spans="1:7" ht="12.75">
      <c r="A34" s="21">
        <f t="shared" si="1"/>
        <v>44072</v>
      </c>
      <c r="B34" s="15">
        <v>0</v>
      </c>
      <c r="C34" s="15">
        <v>0</v>
      </c>
      <c r="D34" s="15">
        <f t="shared" si="2"/>
        <v>0</v>
      </c>
      <c r="E34" s="15">
        <v>0</v>
      </c>
      <c r="F34" s="16">
        <v>0</v>
      </c>
      <c r="G34" s="15">
        <v>0</v>
      </c>
    </row>
    <row r="35" spans="1:7" ht="12.75">
      <c r="A35" s="21">
        <f t="shared" si="1"/>
        <v>44079</v>
      </c>
      <c r="B35" s="15">
        <v>0</v>
      </c>
      <c r="C35" s="15">
        <v>0</v>
      </c>
      <c r="D35" s="15">
        <f t="shared" si="2"/>
        <v>0</v>
      </c>
      <c r="E35" s="15">
        <v>0</v>
      </c>
      <c r="F35" s="16">
        <v>0</v>
      </c>
      <c r="G35" s="15">
        <v>0</v>
      </c>
    </row>
    <row r="36" spans="1:7" ht="12.75">
      <c r="A36" s="21">
        <f t="shared" si="1"/>
        <v>44086</v>
      </c>
      <c r="B36" s="15">
        <v>41676480.01</v>
      </c>
      <c r="C36" s="15">
        <v>0</v>
      </c>
      <c r="D36" s="15">
        <f t="shared" si="0"/>
        <v>39303947.019999996</v>
      </c>
      <c r="E36" s="15">
        <v>2372532.9900000007</v>
      </c>
      <c r="F36" s="16">
        <v>417</v>
      </c>
      <c r="G36" s="15">
        <f>IF(ISBLANK(B36),"",E36/F36/4)</f>
        <v>1422.3818884892091</v>
      </c>
    </row>
    <row r="37" spans="1:7" ht="12.75">
      <c r="A37" s="21">
        <f t="shared" si="1"/>
        <v>44093</v>
      </c>
      <c r="B37" s="15">
        <v>68397254.84</v>
      </c>
      <c r="C37" s="15">
        <v>0</v>
      </c>
      <c r="D37" s="15">
        <f t="shared" si="0"/>
        <v>64264318.620000005</v>
      </c>
      <c r="E37" s="15">
        <v>4132936.2199999993</v>
      </c>
      <c r="F37" s="16">
        <v>417</v>
      </c>
      <c r="G37" s="15">
        <f aca="true" t="shared" si="3" ref="G37:G65">IF(ISBLANK(B37),"",E37/F37/7)</f>
        <v>1415.874004796163</v>
      </c>
    </row>
    <row r="38" spans="1:7" ht="12.75">
      <c r="A38" s="21">
        <f t="shared" si="1"/>
        <v>44100</v>
      </c>
      <c r="B38" s="15">
        <v>66341532.61</v>
      </c>
      <c r="C38" s="15">
        <v>0</v>
      </c>
      <c r="D38" s="15">
        <f t="shared" si="0"/>
        <v>62742621.03</v>
      </c>
      <c r="E38" s="15">
        <v>3598911.58</v>
      </c>
      <c r="F38" s="16">
        <v>417</v>
      </c>
      <c r="G38" s="15">
        <f t="shared" si="3"/>
        <v>1232.926200753683</v>
      </c>
    </row>
    <row r="39" spans="1:7" ht="12.75">
      <c r="A39" s="21">
        <f t="shared" si="1"/>
        <v>44107</v>
      </c>
      <c r="B39" s="15">
        <v>69138884.42</v>
      </c>
      <c r="C39" s="15">
        <v>2750</v>
      </c>
      <c r="D39" s="15">
        <f t="shared" si="0"/>
        <v>65238159.440000005</v>
      </c>
      <c r="E39" s="15">
        <v>3897974.98</v>
      </c>
      <c r="F39" s="16">
        <v>417</v>
      </c>
      <c r="G39" s="15">
        <f t="shared" si="3"/>
        <v>1335.380260363138</v>
      </c>
    </row>
    <row r="40" spans="1:7" ht="12.75">
      <c r="A40" s="21">
        <f t="shared" si="1"/>
        <v>44114</v>
      </c>
      <c r="B40" s="15">
        <v>62156569.760000005</v>
      </c>
      <c r="C40" s="15">
        <v>17054.5</v>
      </c>
      <c r="D40" s="15">
        <f t="shared" si="0"/>
        <v>58355991.64000001</v>
      </c>
      <c r="E40" s="15">
        <v>3783523.62</v>
      </c>
      <c r="F40" s="16">
        <v>417</v>
      </c>
      <c r="G40" s="15">
        <f t="shared" si="3"/>
        <v>1296.171161356629</v>
      </c>
    </row>
    <row r="41" spans="1:7" ht="12.75">
      <c r="A41" s="21">
        <f t="shared" si="1"/>
        <v>44121</v>
      </c>
      <c r="B41" s="15">
        <v>64715077.84</v>
      </c>
      <c r="C41" s="15">
        <v>29165</v>
      </c>
      <c r="D41" s="15">
        <f t="shared" si="0"/>
        <v>60790949.54000001</v>
      </c>
      <c r="E41" s="15">
        <v>3894963.2999999993</v>
      </c>
      <c r="F41" s="16">
        <v>432</v>
      </c>
      <c r="G41" s="15">
        <f t="shared" si="3"/>
        <v>1288.016964285714</v>
      </c>
    </row>
    <row r="42" spans="1:7" ht="12.75">
      <c r="A42" s="21">
        <f t="shared" si="1"/>
        <v>44128</v>
      </c>
      <c r="B42" s="15">
        <v>63023608.08</v>
      </c>
      <c r="C42" s="15">
        <v>30465.5</v>
      </c>
      <c r="D42" s="15">
        <f t="shared" si="0"/>
        <v>59296211.88</v>
      </c>
      <c r="E42" s="15">
        <v>3696930.699999999</v>
      </c>
      <c r="F42" s="16">
        <v>453</v>
      </c>
      <c r="G42" s="15">
        <f t="shared" si="3"/>
        <v>1165.8564175339006</v>
      </c>
    </row>
    <row r="43" spans="1:7" ht="12.75">
      <c r="A43" s="21">
        <f t="shared" si="1"/>
        <v>44135</v>
      </c>
      <c r="B43" s="15">
        <v>62739046.32</v>
      </c>
      <c r="C43" s="15">
        <v>31250.5</v>
      </c>
      <c r="D43" s="15">
        <f t="shared" si="0"/>
        <v>59147452.83</v>
      </c>
      <c r="E43" s="15">
        <v>3560342.9899999998</v>
      </c>
      <c r="F43" s="16">
        <v>453</v>
      </c>
      <c r="G43" s="15">
        <f t="shared" si="3"/>
        <v>1122.7823998738568</v>
      </c>
    </row>
    <row r="44" spans="1:7" ht="12.75">
      <c r="A44" s="21">
        <f t="shared" si="1"/>
        <v>44142</v>
      </c>
      <c r="B44" s="15">
        <v>60868100.72999999</v>
      </c>
      <c r="C44" s="15">
        <v>29284.5</v>
      </c>
      <c r="D44" s="15">
        <f t="shared" si="0"/>
        <v>57063687.83999999</v>
      </c>
      <c r="E44" s="15">
        <v>3775128.3900000006</v>
      </c>
      <c r="F44" s="16">
        <v>453</v>
      </c>
      <c r="G44" s="15">
        <f t="shared" si="3"/>
        <v>1190.516679280984</v>
      </c>
    </row>
    <row r="45" spans="1:7" ht="12.75">
      <c r="A45" s="21">
        <f t="shared" si="1"/>
        <v>44149</v>
      </c>
      <c r="B45" s="15">
        <v>59066753.92</v>
      </c>
      <c r="C45" s="15">
        <v>31625</v>
      </c>
      <c r="D45" s="15">
        <f t="shared" si="0"/>
        <v>55558548.77</v>
      </c>
      <c r="E45" s="15">
        <v>3476580.1499999994</v>
      </c>
      <c r="F45" s="16">
        <v>453</v>
      </c>
      <c r="G45" s="15">
        <f t="shared" si="3"/>
        <v>1096.3671239356668</v>
      </c>
    </row>
    <row r="46" spans="1:7" ht="12.75">
      <c r="A46" s="21">
        <f t="shared" si="1"/>
        <v>44156</v>
      </c>
      <c r="B46" s="15">
        <v>49541769.85999999</v>
      </c>
      <c r="C46" s="15">
        <v>31655</v>
      </c>
      <c r="D46" s="15">
        <f t="shared" si="0"/>
        <v>46526038.49999999</v>
      </c>
      <c r="E46" s="15">
        <v>2984076.3600000003</v>
      </c>
      <c r="F46" s="16">
        <v>453</v>
      </c>
      <c r="G46" s="15">
        <f t="shared" si="3"/>
        <v>941.052147587512</v>
      </c>
    </row>
    <row r="47" spans="1:7" ht="12.75">
      <c r="A47" s="21">
        <f t="shared" si="1"/>
        <v>44163</v>
      </c>
      <c r="B47" s="15">
        <v>53697575.349999994</v>
      </c>
      <c r="C47" s="15">
        <v>29695</v>
      </c>
      <c r="D47" s="15">
        <f t="shared" si="0"/>
        <v>50775244.49999999</v>
      </c>
      <c r="E47" s="15">
        <v>2892635.850000002</v>
      </c>
      <c r="F47" s="16">
        <v>456</v>
      </c>
      <c r="G47" s="15">
        <f t="shared" si="3"/>
        <v>906.2142387218051</v>
      </c>
    </row>
    <row r="48" spans="1:7" ht="12.75">
      <c r="A48" s="21">
        <f t="shared" si="1"/>
        <v>44170</v>
      </c>
      <c r="B48" s="15">
        <v>56357541.47</v>
      </c>
      <c r="C48" s="15">
        <v>67380</v>
      </c>
      <c r="D48" s="15">
        <f t="shared" si="0"/>
        <v>53230009.58</v>
      </c>
      <c r="E48" s="15">
        <v>3060151.89</v>
      </c>
      <c r="F48" s="16">
        <v>499</v>
      </c>
      <c r="G48" s="15">
        <f t="shared" si="3"/>
        <v>876.0812739765245</v>
      </c>
    </row>
    <row r="49" spans="1:7" ht="12.75">
      <c r="A49" s="21">
        <f t="shared" si="1"/>
        <v>44177</v>
      </c>
      <c r="B49" s="15">
        <v>53777788.769999996</v>
      </c>
      <c r="C49" s="15">
        <v>72241.40000000001</v>
      </c>
      <c r="D49" s="15">
        <f t="shared" si="0"/>
        <v>50603026.23</v>
      </c>
      <c r="E49" s="15">
        <v>3102521.14</v>
      </c>
      <c r="F49" s="16">
        <v>544</v>
      </c>
      <c r="G49" s="15">
        <f t="shared" si="3"/>
        <v>814.7376943277311</v>
      </c>
    </row>
    <row r="50" spans="1:7" ht="12.75">
      <c r="A50" s="21">
        <f t="shared" si="1"/>
        <v>44184</v>
      </c>
      <c r="B50" s="15">
        <v>44014053.28</v>
      </c>
      <c r="C50" s="15">
        <v>28695</v>
      </c>
      <c r="D50" s="15">
        <f t="shared" si="0"/>
        <v>41194763.02</v>
      </c>
      <c r="E50" s="15">
        <v>2790595.26</v>
      </c>
      <c r="F50" s="16">
        <v>548</v>
      </c>
      <c r="G50" s="15">
        <f t="shared" si="3"/>
        <v>727.4753023983315</v>
      </c>
    </row>
    <row r="51" spans="1:7" ht="12.75">
      <c r="A51" s="21">
        <f t="shared" si="1"/>
        <v>44191</v>
      </c>
      <c r="B51" s="15">
        <v>48339355.269999996</v>
      </c>
      <c r="C51" s="15">
        <v>32860</v>
      </c>
      <c r="D51" s="15">
        <f t="shared" si="0"/>
        <v>45081406.16</v>
      </c>
      <c r="E51" s="15">
        <v>3225089.1099999994</v>
      </c>
      <c r="F51" s="16">
        <v>552</v>
      </c>
      <c r="G51" s="15">
        <f t="shared" si="3"/>
        <v>834.6503907867493</v>
      </c>
    </row>
    <row r="52" spans="1:7" ht="12.75">
      <c r="A52" s="21">
        <f t="shared" si="1"/>
        <v>44198</v>
      </c>
      <c r="B52" s="15">
        <v>59549370.15</v>
      </c>
      <c r="C52" s="15">
        <v>52769.759999999995</v>
      </c>
      <c r="D52" s="15">
        <f t="shared" si="0"/>
        <v>55718223.24</v>
      </c>
      <c r="E52" s="15">
        <v>3778377.149999999</v>
      </c>
      <c r="F52" s="16">
        <v>552</v>
      </c>
      <c r="G52" s="15">
        <f t="shared" si="3"/>
        <v>977.8408773291923</v>
      </c>
    </row>
    <row r="53" spans="1:7" ht="12.75">
      <c r="A53" s="21">
        <f t="shared" si="1"/>
        <v>44205</v>
      </c>
      <c r="B53" s="15">
        <v>54292480.029999994</v>
      </c>
      <c r="C53" s="15">
        <v>90100.31</v>
      </c>
      <c r="D53" s="15">
        <f t="shared" si="0"/>
        <v>51055695.06999999</v>
      </c>
      <c r="E53" s="15">
        <v>3146684.6500000022</v>
      </c>
      <c r="F53" s="16">
        <v>552</v>
      </c>
      <c r="G53" s="15">
        <f t="shared" si="3"/>
        <v>814.3593814699799</v>
      </c>
    </row>
    <row r="54" spans="1:7" ht="12.75">
      <c r="A54" s="21">
        <f t="shared" si="1"/>
        <v>44212</v>
      </c>
      <c r="B54" s="15">
        <v>53887554.85000001</v>
      </c>
      <c r="C54" s="15">
        <v>139742.27</v>
      </c>
      <c r="D54" s="15">
        <f t="shared" si="0"/>
        <v>50423535.470000006</v>
      </c>
      <c r="E54" s="15">
        <v>3324277.11</v>
      </c>
      <c r="F54" s="16">
        <v>553</v>
      </c>
      <c r="G54" s="15">
        <f t="shared" si="3"/>
        <v>858.7644303797468</v>
      </c>
    </row>
    <row r="55" spans="1:7" ht="12.75">
      <c r="A55" s="21">
        <f t="shared" si="1"/>
        <v>44219</v>
      </c>
      <c r="B55" s="15">
        <v>58120744.650000006</v>
      </c>
      <c r="C55" s="15">
        <v>107224.7</v>
      </c>
      <c r="D55" s="15">
        <f t="shared" si="0"/>
        <v>54457434.89000001</v>
      </c>
      <c r="E55" s="15">
        <v>3556085.059999998</v>
      </c>
      <c r="F55" s="16">
        <v>553</v>
      </c>
      <c r="G55" s="15">
        <f t="shared" si="3"/>
        <v>918.6476517695681</v>
      </c>
    </row>
    <row r="56" spans="1:7" ht="12.75">
      <c r="A56" s="21">
        <f t="shared" si="1"/>
        <v>44226</v>
      </c>
      <c r="B56" s="15">
        <v>57522875.550000004</v>
      </c>
      <c r="C56" s="15">
        <v>152549.1</v>
      </c>
      <c r="D56" s="15">
        <f t="shared" si="0"/>
        <v>53781977</v>
      </c>
      <c r="E56" s="15">
        <v>3588349.45</v>
      </c>
      <c r="F56" s="16">
        <v>553</v>
      </c>
      <c r="G56" s="15">
        <f t="shared" si="3"/>
        <v>926.9825497287522</v>
      </c>
    </row>
    <row r="57" spans="1:7" ht="12.75">
      <c r="A57" s="21">
        <f t="shared" si="1"/>
        <v>44233</v>
      </c>
      <c r="B57" s="15">
        <v>51543849.75000001</v>
      </c>
      <c r="C57" s="15">
        <v>104042.3</v>
      </c>
      <c r="D57" s="15">
        <f t="shared" si="0"/>
        <v>48583541.48000001</v>
      </c>
      <c r="E57" s="15">
        <v>2856265.9699999997</v>
      </c>
      <c r="F57" s="16">
        <v>554</v>
      </c>
      <c r="G57" s="15">
        <f t="shared" si="3"/>
        <v>736.5306781846311</v>
      </c>
    </row>
    <row r="58" spans="1:7" ht="12.75">
      <c r="A58" s="21">
        <f t="shared" si="1"/>
        <v>44240</v>
      </c>
      <c r="B58" s="15">
        <v>53705343.68</v>
      </c>
      <c r="C58" s="15">
        <v>118285.25999999998</v>
      </c>
      <c r="D58" s="15">
        <f t="shared" si="0"/>
        <v>50184351.32</v>
      </c>
      <c r="E58" s="15">
        <v>3402707.1000000006</v>
      </c>
      <c r="F58" s="16">
        <v>554</v>
      </c>
      <c r="G58" s="15">
        <f t="shared" si="3"/>
        <v>877.4386539453328</v>
      </c>
    </row>
    <row r="59" spans="1:7" ht="12.75">
      <c r="A59" s="21">
        <f t="shared" si="1"/>
        <v>44247</v>
      </c>
      <c r="B59" s="15">
        <v>58722902.129999995</v>
      </c>
      <c r="C59" s="15">
        <v>122872.6</v>
      </c>
      <c r="D59" s="15">
        <f t="shared" si="0"/>
        <v>55114841.88999999</v>
      </c>
      <c r="E59" s="15">
        <v>3485187.6399999997</v>
      </c>
      <c r="F59" s="16">
        <v>554</v>
      </c>
      <c r="G59" s="15">
        <f t="shared" si="3"/>
        <v>898.7074883960804</v>
      </c>
    </row>
    <row r="60" spans="1:7" ht="12.75">
      <c r="A60" s="21">
        <f t="shared" si="1"/>
        <v>44254</v>
      </c>
      <c r="B60" s="15">
        <v>64988355.49999999</v>
      </c>
      <c r="C60" s="15">
        <v>145966.49</v>
      </c>
      <c r="D60" s="15">
        <f t="shared" si="0"/>
        <v>60973133.35999999</v>
      </c>
      <c r="E60" s="15">
        <v>3869255.6500000004</v>
      </c>
      <c r="F60" s="16">
        <v>554</v>
      </c>
      <c r="G60" s="15">
        <f t="shared" si="3"/>
        <v>997.7451392470347</v>
      </c>
    </row>
    <row r="61" spans="1:7" ht="12.75">
      <c r="A61" s="21">
        <f t="shared" si="1"/>
        <v>44261</v>
      </c>
      <c r="B61" s="15">
        <v>67784437.10000001</v>
      </c>
      <c r="C61" s="15">
        <v>116028.73</v>
      </c>
      <c r="D61" s="15">
        <f t="shared" si="0"/>
        <v>63659785.97999999</v>
      </c>
      <c r="E61" s="15">
        <v>4008622.3900000127</v>
      </c>
      <c r="F61" s="16">
        <v>561</v>
      </c>
      <c r="G61" s="15">
        <f t="shared" si="3"/>
        <v>1020.7849223325727</v>
      </c>
    </row>
    <row r="62" spans="1:7" ht="12.75">
      <c r="A62" s="21">
        <f t="shared" si="1"/>
        <v>44268</v>
      </c>
      <c r="B62" s="15">
        <v>66348216.69999999</v>
      </c>
      <c r="C62" s="15">
        <v>122382.29000000001</v>
      </c>
      <c r="D62" s="15">
        <f t="shared" si="0"/>
        <v>62142347.5</v>
      </c>
      <c r="E62" s="15">
        <v>4083486.909999988</v>
      </c>
      <c r="F62" s="16">
        <v>571</v>
      </c>
      <c r="G62" s="15">
        <f t="shared" si="3"/>
        <v>1021.6379559669722</v>
      </c>
    </row>
    <row r="63" spans="1:7" ht="12.75">
      <c r="A63" s="21">
        <f t="shared" si="1"/>
        <v>44275</v>
      </c>
      <c r="B63" s="15">
        <v>70625605.19</v>
      </c>
      <c r="C63" s="15">
        <v>115728.6</v>
      </c>
      <c r="D63" s="15">
        <f t="shared" si="0"/>
        <v>66255528.42</v>
      </c>
      <c r="E63" s="15">
        <v>4254348.169999999</v>
      </c>
      <c r="F63" s="16">
        <v>571</v>
      </c>
      <c r="G63" s="15">
        <f t="shared" si="3"/>
        <v>1064.3853314986238</v>
      </c>
    </row>
    <row r="64" spans="1:7" ht="12.75">
      <c r="A64" s="21">
        <f t="shared" si="1"/>
        <v>44282</v>
      </c>
      <c r="B64" s="15">
        <v>67183989.67</v>
      </c>
      <c r="C64" s="15">
        <v>171796.75</v>
      </c>
      <c r="D64" s="15">
        <f>IF(ISBLANK(B64),"",B64-C64-E64)</f>
        <v>62672332.79</v>
      </c>
      <c r="E64" s="15">
        <v>4339860.130000003</v>
      </c>
      <c r="F64" s="16">
        <v>571</v>
      </c>
      <c r="G64" s="15">
        <f t="shared" si="3"/>
        <v>1085.7793670252697</v>
      </c>
    </row>
    <row r="65" spans="1:7" ht="12.75">
      <c r="A65" s="21"/>
      <c r="G65" s="15">
        <f t="shared" si="3"/>
      </c>
    </row>
    <row r="66" spans="1:7" ht="13.5" thickBot="1">
      <c r="A66" s="3" t="s">
        <v>8</v>
      </c>
      <c r="B66" s="17">
        <f>SUM(B12:B65)</f>
        <v>1708127117.4800003</v>
      </c>
      <c r="C66" s="17">
        <f>SUM(C12:C65)</f>
        <v>1993610.56</v>
      </c>
      <c r="D66" s="17">
        <f>SUM(D12:D65)</f>
        <v>1604195105.0100002</v>
      </c>
      <c r="E66" s="17">
        <f>SUM(E12:E65)</f>
        <v>101938401.91</v>
      </c>
      <c r="F66" s="22">
        <f>SUM(F36:F65)/COUNT(F36:F65)</f>
        <v>504.62068965517244</v>
      </c>
      <c r="G66" s="17">
        <f>E66/F66/200</f>
        <v>1010.049766089244</v>
      </c>
    </row>
    <row r="67" spans="1:5" s="20" customFormat="1" ht="13.5" thickTop="1">
      <c r="A67" s="18"/>
      <c r="B67" s="19"/>
      <c r="C67" s="19"/>
      <c r="D67" s="19"/>
      <c r="E67" s="19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jakes58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PageLayoutView="0" workbookViewId="0" topLeftCell="A1">
      <pane ySplit="10" topLeftCell="A56" activePane="bottomLeft" state="frozen"/>
      <selection pane="topLeft" activeCell="A1" sqref="A1"/>
      <selection pane="bottomLeft" activeCell="G65" sqref="G65"/>
    </sheetView>
  </sheetViews>
  <sheetFormatPr defaultColWidth="9.140625" defaultRowHeight="12.75"/>
  <cols>
    <col min="1" max="1" width="15.57421875" style="3" customWidth="1"/>
    <col min="2" max="5" width="17.00390625" style="15" customWidth="1"/>
    <col min="6" max="6" width="17.00390625" style="16" customWidth="1"/>
    <col min="7" max="7" width="17.00390625" style="15" customWidth="1"/>
  </cols>
  <sheetData>
    <row r="1" spans="1:13" ht="18">
      <c r="A1" s="30" t="s">
        <v>12</v>
      </c>
      <c r="B1" s="30"/>
      <c r="C1" s="30"/>
      <c r="D1" s="30"/>
      <c r="E1" s="30"/>
      <c r="F1" s="30"/>
      <c r="G1" s="30"/>
      <c r="H1" s="23"/>
      <c r="I1" s="23"/>
      <c r="J1" s="23"/>
      <c r="K1" s="23"/>
      <c r="L1" s="23"/>
      <c r="M1" s="23"/>
    </row>
    <row r="2" spans="1:13" ht="15.75">
      <c r="A2" s="31" t="s">
        <v>13</v>
      </c>
      <c r="B2" s="31"/>
      <c r="C2" s="31"/>
      <c r="D2" s="31"/>
      <c r="E2" s="31"/>
      <c r="F2" s="31"/>
      <c r="G2" s="31"/>
      <c r="H2" s="25"/>
      <c r="I2" s="25"/>
      <c r="J2" s="25"/>
      <c r="K2" s="25"/>
      <c r="L2" s="25"/>
      <c r="M2" s="25"/>
    </row>
    <row r="3" spans="1:13" s="1" customFormat="1" ht="15.75">
      <c r="A3" s="31" t="s">
        <v>14</v>
      </c>
      <c r="B3" s="31"/>
      <c r="C3" s="31"/>
      <c r="D3" s="31"/>
      <c r="E3" s="31"/>
      <c r="F3" s="31"/>
      <c r="G3" s="31"/>
      <c r="H3" s="25"/>
      <c r="I3" s="25"/>
      <c r="J3" s="25"/>
      <c r="K3" s="25"/>
      <c r="L3" s="25"/>
      <c r="M3" s="25"/>
    </row>
    <row r="4" spans="1:13" s="1" customFormat="1" ht="15.75">
      <c r="A4" s="32" t="s">
        <v>15</v>
      </c>
      <c r="B4" s="32"/>
      <c r="C4" s="32"/>
      <c r="D4" s="32"/>
      <c r="E4" s="32"/>
      <c r="F4" s="32"/>
      <c r="G4" s="32"/>
      <c r="H4" s="26"/>
      <c r="I4" s="26"/>
      <c r="J4" s="26"/>
      <c r="K4" s="26"/>
      <c r="L4" s="26"/>
      <c r="M4" s="26"/>
    </row>
    <row r="5" spans="1:9" s="1" customFormat="1" ht="14.25">
      <c r="A5" s="33"/>
      <c r="B5" s="33"/>
      <c r="C5" s="33"/>
      <c r="D5" s="33"/>
      <c r="E5" s="33"/>
      <c r="F5" s="33"/>
      <c r="G5" s="33"/>
      <c r="H5" s="24"/>
      <c r="I5" s="24"/>
    </row>
    <row r="6" spans="1:9" s="1" customFormat="1" ht="20.25" customHeight="1">
      <c r="A6" s="2"/>
      <c r="B6" s="2"/>
      <c r="C6" s="2"/>
      <c r="D6" s="2"/>
      <c r="E6" s="2"/>
      <c r="F6" s="2"/>
      <c r="G6" s="2"/>
      <c r="H6" s="2"/>
      <c r="I6" s="2"/>
    </row>
    <row r="7" spans="1:7" s="7" customFormat="1" ht="14.25" customHeight="1">
      <c r="A7" s="34" t="s">
        <v>19</v>
      </c>
      <c r="B7" s="35"/>
      <c r="C7" s="35"/>
      <c r="D7" s="35"/>
      <c r="E7" s="35"/>
      <c r="F7" s="35"/>
      <c r="G7" s="36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0</v>
      </c>
      <c r="C9" s="10" t="s">
        <v>10</v>
      </c>
      <c r="D9" s="10" t="s">
        <v>0</v>
      </c>
      <c r="E9" s="10"/>
      <c r="F9" s="11" t="s">
        <v>1</v>
      </c>
      <c r="G9" s="10" t="s">
        <v>2</v>
      </c>
    </row>
    <row r="10" spans="1:7" s="12" customFormat="1" ht="12">
      <c r="A10" s="13" t="s">
        <v>9</v>
      </c>
      <c r="B10" s="8" t="s">
        <v>3</v>
      </c>
      <c r="C10" s="8" t="s">
        <v>11</v>
      </c>
      <c r="D10" s="8" t="s">
        <v>4</v>
      </c>
      <c r="E10" s="8" t="s">
        <v>5</v>
      </c>
      <c r="F10" s="14" t="s">
        <v>6</v>
      </c>
      <c r="G10" s="8" t="s">
        <v>7</v>
      </c>
    </row>
    <row r="12" spans="1:7" ht="12.75">
      <c r="A12" s="21">
        <v>43554</v>
      </c>
      <c r="B12" s="15">
        <v>75184088</v>
      </c>
      <c r="C12" s="15">
        <v>336554</v>
      </c>
      <c r="D12" s="15">
        <f aca="true" t="shared" si="0" ref="D12:D63">IF(ISBLANK(B12),"",B12-C12-E12)</f>
        <v>70191004</v>
      </c>
      <c r="E12" s="15">
        <v>4656530</v>
      </c>
      <c r="F12" s="16">
        <f aca="true" t="shared" si="1" ref="F12:F18">7000/7</f>
        <v>1000</v>
      </c>
      <c r="G12" s="15">
        <f>IF(ISBLANK(B12),"",E12/F12/7)</f>
        <v>665.2185714285714</v>
      </c>
    </row>
    <row r="13" spans="1:7" ht="12.75">
      <c r="A13" s="21">
        <f aca="true" t="shared" si="2" ref="A13:A63">+A12+7</f>
        <v>43561</v>
      </c>
      <c r="B13" s="15">
        <v>78630014.42</v>
      </c>
      <c r="C13" s="15">
        <v>266175.46</v>
      </c>
      <c r="D13" s="15">
        <f t="shared" si="0"/>
        <v>73728783.97000001</v>
      </c>
      <c r="E13" s="15">
        <v>4635054.99</v>
      </c>
      <c r="F13" s="16">
        <f t="shared" si="1"/>
        <v>1000</v>
      </c>
      <c r="G13" s="15">
        <f aca="true" t="shared" si="3" ref="G13:G62">IF(ISBLANK(B13),"",E13/F13/7)</f>
        <v>662.1507128571429</v>
      </c>
    </row>
    <row r="14" spans="1:7" ht="12.75">
      <c r="A14" s="21">
        <f t="shared" si="2"/>
        <v>43568</v>
      </c>
      <c r="B14" s="15">
        <v>77397346.36</v>
      </c>
      <c r="C14" s="15">
        <f>316057.42-63849.75</f>
        <v>252207.66999999998</v>
      </c>
      <c r="D14" s="15">
        <f t="shared" si="0"/>
        <v>72392100.75999999</v>
      </c>
      <c r="E14" s="15">
        <v>4753037.93</v>
      </c>
      <c r="F14" s="16">
        <f t="shared" si="1"/>
        <v>1000</v>
      </c>
      <c r="G14" s="15">
        <f t="shared" si="3"/>
        <v>679.0054185714285</v>
      </c>
    </row>
    <row r="15" spans="1:7" ht="12.75">
      <c r="A15" s="21">
        <f t="shared" si="2"/>
        <v>43575</v>
      </c>
      <c r="B15" s="15">
        <v>77840345</v>
      </c>
      <c r="C15" s="15">
        <v>331684</v>
      </c>
      <c r="D15" s="15">
        <f t="shared" si="0"/>
        <v>72886639</v>
      </c>
      <c r="E15" s="15">
        <v>4622022</v>
      </c>
      <c r="F15" s="16">
        <f t="shared" si="1"/>
        <v>1000</v>
      </c>
      <c r="G15" s="15">
        <f t="shared" si="3"/>
        <v>660.2888571428572</v>
      </c>
    </row>
    <row r="16" spans="1:7" ht="12.75">
      <c r="A16" s="21">
        <f t="shared" si="2"/>
        <v>43582</v>
      </c>
      <c r="B16" s="15">
        <v>79836917.4</v>
      </c>
      <c r="C16" s="15">
        <v>351217.41</v>
      </c>
      <c r="D16" s="15">
        <f t="shared" si="0"/>
        <v>74705512.84</v>
      </c>
      <c r="E16" s="15">
        <v>4780187.15</v>
      </c>
      <c r="F16" s="16">
        <f t="shared" si="1"/>
        <v>1000</v>
      </c>
      <c r="G16" s="15">
        <f t="shared" si="3"/>
        <v>682.8838785714287</v>
      </c>
    </row>
    <row r="17" spans="1:7" ht="12.75">
      <c r="A17" s="21">
        <f t="shared" si="2"/>
        <v>43589</v>
      </c>
      <c r="B17" s="15">
        <v>77562626.36</v>
      </c>
      <c r="C17" s="15">
        <v>344410.8</v>
      </c>
      <c r="D17" s="15">
        <f t="shared" si="0"/>
        <v>72514418.69</v>
      </c>
      <c r="E17" s="15">
        <v>4703796.87</v>
      </c>
      <c r="F17" s="16">
        <f t="shared" si="1"/>
        <v>1000</v>
      </c>
      <c r="G17" s="15">
        <f t="shared" si="3"/>
        <v>671.9709814285715</v>
      </c>
    </row>
    <row r="18" spans="1:7" ht="12.75">
      <c r="A18" s="21">
        <f t="shared" si="2"/>
        <v>43596</v>
      </c>
      <c r="B18" s="15">
        <v>75828992.69000001</v>
      </c>
      <c r="C18" s="15">
        <v>355500.08999999997</v>
      </c>
      <c r="D18" s="15">
        <f t="shared" si="0"/>
        <v>71151710.42999999</v>
      </c>
      <c r="E18" s="15">
        <v>4321782.17000002</v>
      </c>
      <c r="F18" s="16">
        <f t="shared" si="1"/>
        <v>1000</v>
      </c>
      <c r="G18" s="15">
        <f t="shared" si="3"/>
        <v>617.3974528571458</v>
      </c>
    </row>
    <row r="19" spans="1:7" ht="12.75">
      <c r="A19" s="21">
        <f t="shared" si="2"/>
        <v>43603</v>
      </c>
      <c r="B19" s="15">
        <v>76697075.52</v>
      </c>
      <c r="C19" s="15">
        <v>306466.35</v>
      </c>
      <c r="D19" s="15">
        <f t="shared" si="0"/>
        <v>71948630.83</v>
      </c>
      <c r="E19" s="15">
        <v>4441978.34</v>
      </c>
      <c r="F19" s="16">
        <f>7000/7</f>
        <v>1000</v>
      </c>
      <c r="G19" s="15">
        <f t="shared" si="3"/>
        <v>634.5683342857143</v>
      </c>
    </row>
    <row r="20" spans="1:7" ht="12.75">
      <c r="A20" s="21">
        <f t="shared" si="2"/>
        <v>43610</v>
      </c>
      <c r="B20" s="15">
        <v>76359074</v>
      </c>
      <c r="C20" s="15">
        <v>488785</v>
      </c>
      <c r="D20" s="15">
        <f t="shared" si="0"/>
        <v>71925498</v>
      </c>
      <c r="E20" s="15">
        <v>3944791</v>
      </c>
      <c r="F20" s="16">
        <f>6988/7</f>
        <v>998.2857142857143</v>
      </c>
      <c r="G20" s="15">
        <f t="shared" si="3"/>
        <v>564.5093016599885</v>
      </c>
    </row>
    <row r="21" spans="1:7" ht="12.75">
      <c r="A21" s="21">
        <f t="shared" si="2"/>
        <v>43617</v>
      </c>
      <c r="B21" s="15">
        <v>75975842.29</v>
      </c>
      <c r="C21" s="15">
        <v>487105.53</v>
      </c>
      <c r="D21" s="15">
        <f t="shared" si="0"/>
        <v>71393379.41000001</v>
      </c>
      <c r="E21" s="15">
        <v>4095357.35</v>
      </c>
      <c r="F21" s="16">
        <f>6972/7</f>
        <v>996</v>
      </c>
      <c r="G21" s="15">
        <f t="shared" si="3"/>
        <v>587.4006526104419</v>
      </c>
    </row>
    <row r="22" spans="1:7" ht="12.75">
      <c r="A22" s="21">
        <f t="shared" si="2"/>
        <v>43624</v>
      </c>
      <c r="B22" s="15">
        <v>72202865.23</v>
      </c>
      <c r="C22" s="15">
        <f>348429.82-15269.8</f>
        <v>333160.02</v>
      </c>
      <c r="D22" s="15">
        <f t="shared" si="0"/>
        <v>67677145.75000001</v>
      </c>
      <c r="E22" s="15">
        <v>4192559.46</v>
      </c>
      <c r="F22" s="16">
        <f>6984/7</f>
        <v>997.7142857142857</v>
      </c>
      <c r="G22" s="15">
        <f t="shared" si="3"/>
        <v>600.309201030928</v>
      </c>
    </row>
    <row r="23" spans="1:7" ht="12.75">
      <c r="A23" s="21">
        <f t="shared" si="2"/>
        <v>43631</v>
      </c>
      <c r="B23" s="15">
        <v>74621221.28</v>
      </c>
      <c r="C23" s="15">
        <v>360984.04</v>
      </c>
      <c r="D23" s="15">
        <f t="shared" si="0"/>
        <v>70109046.64999999</v>
      </c>
      <c r="E23" s="15">
        <v>4151190.59</v>
      </c>
      <c r="F23" s="16">
        <f>7000/7</f>
        <v>1000</v>
      </c>
      <c r="G23" s="15">
        <f t="shared" si="3"/>
        <v>593.0272271428572</v>
      </c>
    </row>
    <row r="24" spans="1:7" ht="12.75">
      <c r="A24" s="21">
        <f t="shared" si="2"/>
        <v>43638</v>
      </c>
      <c r="B24" s="15">
        <v>80493979.51</v>
      </c>
      <c r="C24" s="15">
        <v>413351.53</v>
      </c>
      <c r="D24" s="15">
        <f t="shared" si="0"/>
        <v>75557480.29</v>
      </c>
      <c r="E24" s="15">
        <v>4523147.69</v>
      </c>
      <c r="F24" s="16">
        <f>7000/7</f>
        <v>1000</v>
      </c>
      <c r="G24" s="15">
        <f t="shared" si="3"/>
        <v>646.1639557142859</v>
      </c>
    </row>
    <row r="25" spans="1:7" ht="12.75">
      <c r="A25" s="21">
        <f t="shared" si="2"/>
        <v>43645</v>
      </c>
      <c r="B25" s="15">
        <v>71219725.58</v>
      </c>
      <c r="C25" s="15">
        <v>351351.52</v>
      </c>
      <c r="D25" s="15">
        <f t="shared" si="0"/>
        <v>66754151.04</v>
      </c>
      <c r="E25" s="15">
        <v>4114223.02</v>
      </c>
      <c r="F25" s="16">
        <f>7000/7</f>
        <v>1000</v>
      </c>
      <c r="G25" s="15">
        <f t="shared" si="3"/>
        <v>587.7461457142857</v>
      </c>
    </row>
    <row r="26" spans="1:7" ht="12.75">
      <c r="A26" s="21">
        <f t="shared" si="2"/>
        <v>43652</v>
      </c>
      <c r="B26" s="15">
        <v>79793669.93</v>
      </c>
      <c r="C26" s="15">
        <v>413985.19</v>
      </c>
      <c r="D26" s="15">
        <f t="shared" si="0"/>
        <v>74757292.05000001</v>
      </c>
      <c r="E26" s="15">
        <v>4622392.69</v>
      </c>
      <c r="F26" s="16">
        <f>7000/7</f>
        <v>1000</v>
      </c>
      <c r="G26" s="15">
        <f t="shared" si="3"/>
        <v>660.3418128571429</v>
      </c>
    </row>
    <row r="27" spans="1:7" ht="12.75">
      <c r="A27" s="21">
        <f t="shared" si="2"/>
        <v>43659</v>
      </c>
      <c r="B27" s="15">
        <v>75370884.29</v>
      </c>
      <c r="C27" s="15">
        <f>365261.94-290</f>
        <v>364971.94</v>
      </c>
      <c r="D27" s="15">
        <f t="shared" si="0"/>
        <v>71079993.35000001</v>
      </c>
      <c r="E27" s="15">
        <v>3925919</v>
      </c>
      <c r="F27" s="16">
        <f>7000/7</f>
        <v>1000</v>
      </c>
      <c r="G27" s="15">
        <f t="shared" si="3"/>
        <v>560.8455714285714</v>
      </c>
    </row>
    <row r="28" spans="1:7" ht="12.75">
      <c r="A28" s="21">
        <f t="shared" si="2"/>
        <v>43666</v>
      </c>
      <c r="B28" s="15">
        <v>74790471.97</v>
      </c>
      <c r="C28" s="15">
        <v>327525.28</v>
      </c>
      <c r="D28" s="15">
        <f t="shared" si="0"/>
        <v>70136769.89</v>
      </c>
      <c r="E28" s="15">
        <v>4326176.8</v>
      </c>
      <c r="F28" s="16">
        <v>1000</v>
      </c>
      <c r="G28" s="15">
        <f t="shared" si="3"/>
        <v>618.0252571428572</v>
      </c>
    </row>
    <row r="29" spans="1:7" ht="12.75">
      <c r="A29" s="21">
        <f t="shared" si="2"/>
        <v>43673</v>
      </c>
      <c r="B29" s="15">
        <v>76241845.24</v>
      </c>
      <c r="C29" s="15">
        <v>371434.95</v>
      </c>
      <c r="D29" s="15">
        <f t="shared" si="0"/>
        <v>71537158.67999999</v>
      </c>
      <c r="E29" s="15">
        <v>4333251.61</v>
      </c>
      <c r="F29" s="16">
        <v>1000</v>
      </c>
      <c r="G29" s="15">
        <f t="shared" si="3"/>
        <v>619.0359442857143</v>
      </c>
    </row>
    <row r="30" spans="1:7" ht="12.75">
      <c r="A30" s="21">
        <f t="shared" si="2"/>
        <v>43680</v>
      </c>
      <c r="B30" s="15">
        <v>79157287.7</v>
      </c>
      <c r="C30" s="15">
        <v>379212.18</v>
      </c>
      <c r="D30" s="15">
        <f t="shared" si="0"/>
        <v>74597640.72</v>
      </c>
      <c r="E30" s="15">
        <v>4180434.8</v>
      </c>
      <c r="F30" s="16">
        <f aca="true" t="shared" si="4" ref="F30:F55">7000/7</f>
        <v>1000</v>
      </c>
      <c r="G30" s="15">
        <f t="shared" si="3"/>
        <v>597.2049714285714</v>
      </c>
    </row>
    <row r="31" spans="1:7" ht="12.75">
      <c r="A31" s="21">
        <f t="shared" si="2"/>
        <v>43687</v>
      </c>
      <c r="B31" s="15">
        <v>78622660.6</v>
      </c>
      <c r="C31" s="15">
        <v>406864.71</v>
      </c>
      <c r="D31" s="15">
        <f t="shared" si="0"/>
        <v>73559708.9</v>
      </c>
      <c r="E31" s="15">
        <v>4656086.99</v>
      </c>
      <c r="F31" s="16">
        <f t="shared" si="4"/>
        <v>1000</v>
      </c>
      <c r="G31" s="15">
        <f t="shared" si="3"/>
        <v>665.1552842857143</v>
      </c>
    </row>
    <row r="32" spans="1:7" ht="12.75">
      <c r="A32" s="21">
        <f t="shared" si="2"/>
        <v>43694</v>
      </c>
      <c r="B32" s="15">
        <v>77483451.16</v>
      </c>
      <c r="C32" s="15">
        <v>361401.37</v>
      </c>
      <c r="D32" s="15">
        <f t="shared" si="0"/>
        <v>72835351.35</v>
      </c>
      <c r="E32" s="15">
        <v>4286698.4399999995</v>
      </c>
      <c r="F32" s="16">
        <f t="shared" si="4"/>
        <v>1000</v>
      </c>
      <c r="G32" s="15">
        <f t="shared" si="3"/>
        <v>612.3854914285713</v>
      </c>
    </row>
    <row r="33" spans="1:7" ht="12.75">
      <c r="A33" s="21">
        <f t="shared" si="2"/>
        <v>43701</v>
      </c>
      <c r="B33" s="15">
        <v>73300942.89999999</v>
      </c>
      <c r="C33" s="15">
        <v>401304.51999999996</v>
      </c>
      <c r="D33" s="15">
        <f t="shared" si="0"/>
        <v>68998445.24</v>
      </c>
      <c r="E33" s="15">
        <v>3901193.1399999987</v>
      </c>
      <c r="F33" s="16">
        <f t="shared" si="4"/>
        <v>1000</v>
      </c>
      <c r="G33" s="15">
        <f t="shared" si="3"/>
        <v>557.3133057142855</v>
      </c>
    </row>
    <row r="34" spans="1:7" ht="12.75">
      <c r="A34" s="21">
        <f t="shared" si="2"/>
        <v>43708</v>
      </c>
      <c r="B34" s="15">
        <v>75876357.72999999</v>
      </c>
      <c r="C34" s="15">
        <v>410014.05</v>
      </c>
      <c r="D34" s="15">
        <f t="shared" si="0"/>
        <v>71147574.16999999</v>
      </c>
      <c r="E34" s="15">
        <v>4318769.510000002</v>
      </c>
      <c r="F34" s="16">
        <f t="shared" si="4"/>
        <v>1000</v>
      </c>
      <c r="G34" s="15">
        <f t="shared" si="3"/>
        <v>616.9670728571431</v>
      </c>
    </row>
    <row r="35" spans="1:7" ht="12.75">
      <c r="A35" s="21">
        <f t="shared" si="2"/>
        <v>43715</v>
      </c>
      <c r="B35" s="15">
        <v>79159698.47999999</v>
      </c>
      <c r="C35" s="15">
        <v>299167.63</v>
      </c>
      <c r="D35" s="15">
        <f t="shared" si="0"/>
        <v>73978331.75999999</v>
      </c>
      <c r="E35" s="15">
        <v>4882199.089999998</v>
      </c>
      <c r="F35" s="16">
        <f t="shared" si="4"/>
        <v>1000</v>
      </c>
      <c r="G35" s="15">
        <f t="shared" si="3"/>
        <v>697.4570128571426</v>
      </c>
    </row>
    <row r="36" spans="1:7" ht="12.75">
      <c r="A36" s="21">
        <f t="shared" si="2"/>
        <v>43722</v>
      </c>
      <c r="B36" s="15">
        <v>73490963.4</v>
      </c>
      <c r="C36" s="15">
        <v>287375.61</v>
      </c>
      <c r="D36" s="15">
        <f t="shared" si="0"/>
        <v>68730237.64</v>
      </c>
      <c r="E36" s="15">
        <v>4473350.150000008</v>
      </c>
      <c r="F36" s="16">
        <f t="shared" si="4"/>
        <v>1000</v>
      </c>
      <c r="G36" s="15">
        <f t="shared" si="3"/>
        <v>639.0500214285724</v>
      </c>
    </row>
    <row r="37" spans="1:7" ht="12.75">
      <c r="A37" s="21">
        <f t="shared" si="2"/>
        <v>43729</v>
      </c>
      <c r="B37" s="15">
        <v>75418481.41</v>
      </c>
      <c r="C37" s="15">
        <v>431187.7</v>
      </c>
      <c r="D37" s="15">
        <f t="shared" si="0"/>
        <v>70690928.88</v>
      </c>
      <c r="E37" s="15">
        <v>4296364.830000001</v>
      </c>
      <c r="F37" s="16">
        <f t="shared" si="4"/>
        <v>1000</v>
      </c>
      <c r="G37" s="15">
        <f t="shared" si="3"/>
        <v>613.7664042857144</v>
      </c>
    </row>
    <row r="38" spans="1:7" ht="12.75">
      <c r="A38" s="21">
        <f t="shared" si="2"/>
        <v>43736</v>
      </c>
      <c r="B38" s="15">
        <v>72974401.55000001</v>
      </c>
      <c r="C38" s="15">
        <v>456483.48999999993</v>
      </c>
      <c r="D38" s="15">
        <f t="shared" si="0"/>
        <v>68265570.09000002</v>
      </c>
      <c r="E38" s="15">
        <v>4252347.970000001</v>
      </c>
      <c r="F38" s="16">
        <f t="shared" si="4"/>
        <v>1000</v>
      </c>
      <c r="G38" s="15">
        <f t="shared" si="3"/>
        <v>607.4782814285716</v>
      </c>
    </row>
    <row r="39" spans="1:7" ht="12.75">
      <c r="A39" s="21">
        <f t="shared" si="2"/>
        <v>43743</v>
      </c>
      <c r="B39" s="15">
        <v>76682853.24</v>
      </c>
      <c r="C39" s="15">
        <v>367976.09</v>
      </c>
      <c r="D39" s="15">
        <f t="shared" si="0"/>
        <v>71956521.6</v>
      </c>
      <c r="E39" s="15">
        <v>4358355.5499999905</v>
      </c>
      <c r="F39" s="16">
        <f t="shared" si="4"/>
        <v>1000</v>
      </c>
      <c r="G39" s="15">
        <f t="shared" si="3"/>
        <v>622.62222142857</v>
      </c>
    </row>
    <row r="40" spans="1:7" ht="12.75">
      <c r="A40" s="21">
        <f t="shared" si="2"/>
        <v>43750</v>
      </c>
      <c r="B40" s="15">
        <v>75682303.31</v>
      </c>
      <c r="C40" s="15">
        <v>371006.80000000005</v>
      </c>
      <c r="D40" s="15">
        <f t="shared" si="0"/>
        <v>70890867.48</v>
      </c>
      <c r="E40" s="15">
        <v>4420429.029999997</v>
      </c>
      <c r="F40" s="16">
        <f t="shared" si="4"/>
        <v>1000</v>
      </c>
      <c r="G40" s="15">
        <f t="shared" si="3"/>
        <v>631.489861428571</v>
      </c>
    </row>
    <row r="41" spans="1:7" ht="12.75">
      <c r="A41" s="21">
        <f t="shared" si="2"/>
        <v>43757</v>
      </c>
      <c r="B41" s="15">
        <v>77800550.63999999</v>
      </c>
      <c r="C41" s="15">
        <v>386345.23000000004</v>
      </c>
      <c r="D41" s="15">
        <f t="shared" si="0"/>
        <v>72998629.88999999</v>
      </c>
      <c r="E41" s="15">
        <v>4415575.519999992</v>
      </c>
      <c r="F41" s="16">
        <f t="shared" si="4"/>
        <v>1000</v>
      </c>
      <c r="G41" s="15">
        <f t="shared" si="3"/>
        <v>630.7965028571417</v>
      </c>
    </row>
    <row r="42" spans="1:7" ht="12.75">
      <c r="A42" s="21">
        <f t="shared" si="2"/>
        <v>43764</v>
      </c>
      <c r="B42" s="15">
        <v>75094281.61</v>
      </c>
      <c r="C42" s="15">
        <v>325933.75</v>
      </c>
      <c r="D42" s="15">
        <f t="shared" si="0"/>
        <v>70392755.75</v>
      </c>
      <c r="E42" s="15">
        <v>4375592.109999997</v>
      </c>
      <c r="F42" s="16">
        <f t="shared" si="4"/>
        <v>1000</v>
      </c>
      <c r="G42" s="15">
        <f t="shared" si="3"/>
        <v>625.0845871428567</v>
      </c>
    </row>
    <row r="43" spans="1:7" ht="12.75">
      <c r="A43" s="21">
        <f t="shared" si="2"/>
        <v>43771</v>
      </c>
      <c r="B43" s="15">
        <v>75196655.08999999</v>
      </c>
      <c r="C43" s="15">
        <v>391730.08999999997</v>
      </c>
      <c r="D43" s="15">
        <f t="shared" si="0"/>
        <v>70687191.73</v>
      </c>
      <c r="E43" s="15">
        <v>4117733.269999987</v>
      </c>
      <c r="F43" s="16">
        <f t="shared" si="4"/>
        <v>1000</v>
      </c>
      <c r="G43" s="15">
        <f t="shared" si="3"/>
        <v>588.2476099999982</v>
      </c>
    </row>
    <row r="44" spans="1:7" ht="12.75">
      <c r="A44" s="21">
        <f t="shared" si="2"/>
        <v>43778</v>
      </c>
      <c r="B44" s="15">
        <v>74728620.3</v>
      </c>
      <c r="C44" s="15">
        <v>394421.16</v>
      </c>
      <c r="D44" s="15">
        <f t="shared" si="0"/>
        <v>69920837.16</v>
      </c>
      <c r="E44" s="15">
        <v>4413361.98</v>
      </c>
      <c r="F44" s="16">
        <f t="shared" si="4"/>
        <v>1000</v>
      </c>
      <c r="G44" s="15">
        <f t="shared" si="3"/>
        <v>630.4802828571429</v>
      </c>
    </row>
    <row r="45" spans="1:7" ht="12.75">
      <c r="A45" s="21">
        <f t="shared" si="2"/>
        <v>43785</v>
      </c>
      <c r="B45" s="15">
        <v>71341192.41</v>
      </c>
      <c r="C45" s="15">
        <v>294788.71</v>
      </c>
      <c r="D45" s="15">
        <f t="shared" si="0"/>
        <v>66933266.970000006</v>
      </c>
      <c r="E45" s="15">
        <v>4113136.7299999995</v>
      </c>
      <c r="F45" s="16">
        <f t="shared" si="4"/>
        <v>1000</v>
      </c>
      <c r="G45" s="15">
        <f t="shared" si="3"/>
        <v>587.5909614285713</v>
      </c>
    </row>
    <row r="46" spans="1:7" ht="12.75">
      <c r="A46" s="21">
        <f t="shared" si="2"/>
        <v>43792</v>
      </c>
      <c r="B46" s="15">
        <v>71914672.2</v>
      </c>
      <c r="C46" s="15">
        <v>316374.28</v>
      </c>
      <c r="D46" s="15">
        <f t="shared" si="0"/>
        <v>67456724.35</v>
      </c>
      <c r="E46" s="15">
        <v>4141573.5700000054</v>
      </c>
      <c r="F46" s="16">
        <f t="shared" si="4"/>
        <v>1000</v>
      </c>
      <c r="G46" s="15">
        <f t="shared" si="3"/>
        <v>591.6533671428579</v>
      </c>
    </row>
    <row r="47" spans="1:7" ht="12.75">
      <c r="A47" s="21">
        <f t="shared" si="2"/>
        <v>43799</v>
      </c>
      <c r="B47" s="15">
        <v>77715429.75</v>
      </c>
      <c r="C47" s="15">
        <v>421411.9</v>
      </c>
      <c r="D47" s="15">
        <f t="shared" si="0"/>
        <v>72488311.05999999</v>
      </c>
      <c r="E47" s="15">
        <v>4805706.790000008</v>
      </c>
      <c r="F47" s="16">
        <f t="shared" si="4"/>
        <v>1000</v>
      </c>
      <c r="G47" s="15">
        <f t="shared" si="3"/>
        <v>686.5295414285727</v>
      </c>
    </row>
    <row r="48" spans="1:7" ht="12.75">
      <c r="A48" s="21">
        <f t="shared" si="2"/>
        <v>43806</v>
      </c>
      <c r="B48" s="15">
        <v>70037483.44</v>
      </c>
      <c r="C48" s="15">
        <v>373372.24</v>
      </c>
      <c r="D48" s="15">
        <f t="shared" si="0"/>
        <v>65868155.480000004</v>
      </c>
      <c r="E48" s="15">
        <v>3795955.72</v>
      </c>
      <c r="F48" s="16">
        <f t="shared" si="4"/>
        <v>1000</v>
      </c>
      <c r="G48" s="15">
        <f t="shared" si="3"/>
        <v>542.2793885714286</v>
      </c>
    </row>
    <row r="49" spans="1:7" ht="12.75">
      <c r="A49" s="21">
        <f t="shared" si="2"/>
        <v>43813</v>
      </c>
      <c r="B49" s="15">
        <v>72474121.67999999</v>
      </c>
      <c r="C49" s="15">
        <v>385181.73000000004</v>
      </c>
      <c r="D49" s="15">
        <f t="shared" si="0"/>
        <v>67872860.81</v>
      </c>
      <c r="E49" s="15">
        <v>4216079.13999999</v>
      </c>
      <c r="F49" s="16">
        <f t="shared" si="4"/>
        <v>1000</v>
      </c>
      <c r="G49" s="15">
        <f t="shared" si="3"/>
        <v>602.2970199999987</v>
      </c>
    </row>
    <row r="50" spans="1:7" ht="12.75">
      <c r="A50" s="21">
        <f t="shared" si="2"/>
        <v>43820</v>
      </c>
      <c r="B50" s="15">
        <v>69193147.27</v>
      </c>
      <c r="C50" s="15">
        <v>295131.18</v>
      </c>
      <c r="D50" s="15">
        <f t="shared" si="0"/>
        <v>64921999.48999999</v>
      </c>
      <c r="E50" s="15">
        <v>3976016.6</v>
      </c>
      <c r="F50" s="16">
        <f t="shared" si="4"/>
        <v>1000</v>
      </c>
      <c r="G50" s="15">
        <f t="shared" si="3"/>
        <v>568.0023714285715</v>
      </c>
    </row>
    <row r="51" spans="1:7" ht="12.75">
      <c r="A51" s="21">
        <f t="shared" si="2"/>
        <v>43827</v>
      </c>
      <c r="B51" s="15">
        <v>79059708.47999999</v>
      </c>
      <c r="C51" s="15">
        <v>381448.95999999996</v>
      </c>
      <c r="D51" s="15">
        <f t="shared" si="0"/>
        <v>73804186.58</v>
      </c>
      <c r="E51" s="15">
        <v>4874072.939999992</v>
      </c>
      <c r="F51" s="16">
        <f t="shared" si="4"/>
        <v>1000</v>
      </c>
      <c r="G51" s="15">
        <f t="shared" si="3"/>
        <v>696.2961342857132</v>
      </c>
    </row>
    <row r="52" spans="1:7" ht="12.75">
      <c r="A52" s="21">
        <f t="shared" si="2"/>
        <v>43834</v>
      </c>
      <c r="B52" s="15">
        <v>83386634.48</v>
      </c>
      <c r="C52" s="15">
        <v>321461.17</v>
      </c>
      <c r="D52" s="15">
        <f t="shared" si="0"/>
        <v>77696937.80000001</v>
      </c>
      <c r="E52" s="15">
        <v>5368235.5099999895</v>
      </c>
      <c r="F52" s="16">
        <f t="shared" si="4"/>
        <v>1000</v>
      </c>
      <c r="G52" s="15">
        <f t="shared" si="3"/>
        <v>766.8907871428556</v>
      </c>
    </row>
    <row r="53" spans="1:7" ht="12.75">
      <c r="A53" s="21">
        <f t="shared" si="2"/>
        <v>43841</v>
      </c>
      <c r="B53" s="15">
        <v>72143911.57</v>
      </c>
      <c r="C53" s="15">
        <v>273205.85</v>
      </c>
      <c r="D53" s="15">
        <f t="shared" si="0"/>
        <v>67524454.01</v>
      </c>
      <c r="E53" s="15">
        <v>4346251.709999991</v>
      </c>
      <c r="F53" s="16">
        <f t="shared" si="4"/>
        <v>1000</v>
      </c>
      <c r="G53" s="15">
        <f t="shared" si="3"/>
        <v>620.89310142857</v>
      </c>
    </row>
    <row r="54" spans="1:7" ht="12.75">
      <c r="A54" s="21">
        <f t="shared" si="2"/>
        <v>43848</v>
      </c>
      <c r="B54" s="15">
        <v>72522327.58</v>
      </c>
      <c r="C54" s="15">
        <v>295294.42000000004</v>
      </c>
      <c r="D54" s="15">
        <f t="shared" si="0"/>
        <v>68229520.03</v>
      </c>
      <c r="E54" s="15">
        <v>3997513.130000001</v>
      </c>
      <c r="F54" s="16">
        <f t="shared" si="4"/>
        <v>1000</v>
      </c>
      <c r="G54" s="15">
        <f t="shared" si="3"/>
        <v>571.0733042857144</v>
      </c>
    </row>
    <row r="55" spans="1:7" ht="12.75">
      <c r="A55" s="21">
        <f t="shared" si="2"/>
        <v>43855</v>
      </c>
      <c r="B55" s="15">
        <v>78089994.97</v>
      </c>
      <c r="C55" s="15">
        <v>384076.74999999994</v>
      </c>
      <c r="D55" s="15">
        <f t="shared" si="0"/>
        <v>73198306.5</v>
      </c>
      <c r="E55" s="15">
        <v>4507611.7200000025</v>
      </c>
      <c r="F55" s="16">
        <f t="shared" si="4"/>
        <v>1000</v>
      </c>
      <c r="G55" s="15">
        <f t="shared" si="3"/>
        <v>643.9445314285718</v>
      </c>
    </row>
    <row r="56" spans="1:7" ht="12.75">
      <c r="A56" s="21">
        <f t="shared" si="2"/>
        <v>43862</v>
      </c>
      <c r="B56" s="15">
        <v>77911243.18</v>
      </c>
      <c r="C56" s="15">
        <v>445767.44</v>
      </c>
      <c r="D56" s="15">
        <f t="shared" si="0"/>
        <v>73033458.04</v>
      </c>
      <c r="E56" s="15">
        <v>4432017.7</v>
      </c>
      <c r="F56" s="16">
        <f>7000/7</f>
        <v>1000</v>
      </c>
      <c r="G56" s="15">
        <f t="shared" si="3"/>
        <v>633.1453857142858</v>
      </c>
    </row>
    <row r="57" spans="1:7" ht="12.75">
      <c r="A57" s="21">
        <f t="shared" si="2"/>
        <v>43869</v>
      </c>
      <c r="B57" s="15">
        <v>81414273.82</v>
      </c>
      <c r="C57" s="15">
        <v>309219.8300000001</v>
      </c>
      <c r="D57" s="15">
        <f t="shared" si="0"/>
        <v>76354818.77</v>
      </c>
      <c r="E57" s="15">
        <v>4750235.219999997</v>
      </c>
      <c r="F57" s="16">
        <f>7000/7</f>
        <v>1000</v>
      </c>
      <c r="G57" s="15">
        <f t="shared" si="3"/>
        <v>678.605031428571</v>
      </c>
    </row>
    <row r="58" spans="1:7" ht="12.75">
      <c r="A58" s="21">
        <f t="shared" si="2"/>
        <v>43876</v>
      </c>
      <c r="B58" s="15">
        <v>80130694.05</v>
      </c>
      <c r="C58" s="15">
        <v>282583.42</v>
      </c>
      <c r="D58" s="15">
        <f t="shared" si="0"/>
        <v>75223961.56</v>
      </c>
      <c r="E58" s="15">
        <v>4624149.069999993</v>
      </c>
      <c r="F58" s="16">
        <f>7000/7</f>
        <v>1000</v>
      </c>
      <c r="G58" s="15">
        <f t="shared" si="3"/>
        <v>660.5927242857133</v>
      </c>
    </row>
    <row r="59" spans="1:7" ht="12.75">
      <c r="A59" s="21">
        <f t="shared" si="2"/>
        <v>43883</v>
      </c>
      <c r="B59" s="15">
        <v>88226896.51</v>
      </c>
      <c r="C59" s="15">
        <v>438805.16</v>
      </c>
      <c r="D59" s="15">
        <f t="shared" si="0"/>
        <v>82845577.94</v>
      </c>
      <c r="E59" s="15">
        <v>4942513.410000006</v>
      </c>
      <c r="F59" s="16">
        <f>7000/7</f>
        <v>1000</v>
      </c>
      <c r="G59" s="15">
        <f t="shared" si="3"/>
        <v>706.0733442857152</v>
      </c>
    </row>
    <row r="60" spans="1:7" ht="12.75">
      <c r="A60" s="21">
        <f t="shared" si="2"/>
        <v>43890</v>
      </c>
      <c r="B60" s="15">
        <v>83408911.26</v>
      </c>
      <c r="C60" s="15">
        <v>434625.02</v>
      </c>
      <c r="D60" s="15">
        <f t="shared" si="0"/>
        <v>78182627.27000001</v>
      </c>
      <c r="E60" s="15">
        <v>4791658.970000001</v>
      </c>
      <c r="F60" s="16">
        <f>6950/7</f>
        <v>992.8571428571429</v>
      </c>
      <c r="G60" s="15">
        <f t="shared" si="3"/>
        <v>689.4473338129498</v>
      </c>
    </row>
    <row r="61" spans="1:7" ht="12.75">
      <c r="A61" s="21">
        <f t="shared" si="2"/>
        <v>43897</v>
      </c>
      <c r="B61" s="15">
        <v>81187040.27</v>
      </c>
      <c r="C61" s="15">
        <v>279219.92</v>
      </c>
      <c r="D61" s="15">
        <f t="shared" si="0"/>
        <v>76267053.81</v>
      </c>
      <c r="E61" s="15">
        <v>4640766.539999997</v>
      </c>
      <c r="F61" s="16">
        <f>7000/7</f>
        <v>1000</v>
      </c>
      <c r="G61" s="15">
        <f t="shared" si="3"/>
        <v>662.9666485714281</v>
      </c>
    </row>
    <row r="62" spans="1:7" ht="12.75">
      <c r="A62" s="21">
        <f t="shared" si="2"/>
        <v>43904</v>
      </c>
      <c r="B62" s="15">
        <v>62167114.99000001</v>
      </c>
      <c r="C62" s="15">
        <v>245196.36</v>
      </c>
      <c r="D62" s="15">
        <f t="shared" si="0"/>
        <v>58652274.699999996</v>
      </c>
      <c r="E62" s="15">
        <v>3269643.9300000123</v>
      </c>
      <c r="F62" s="16">
        <f>7000/7</f>
        <v>1000</v>
      </c>
      <c r="G62" s="15">
        <f t="shared" si="3"/>
        <v>467.0919900000018</v>
      </c>
    </row>
    <row r="63" spans="1:7" ht="12.75">
      <c r="A63" s="21">
        <f t="shared" si="2"/>
        <v>43911</v>
      </c>
      <c r="B63" s="15">
        <v>0</v>
      </c>
      <c r="C63" s="15">
        <v>0</v>
      </c>
      <c r="D63" s="15">
        <f t="shared" si="0"/>
        <v>0</v>
      </c>
      <c r="E63" s="15">
        <v>0</v>
      </c>
      <c r="F63" s="16">
        <v>0</v>
      </c>
      <c r="G63" s="15">
        <v>0</v>
      </c>
    </row>
    <row r="64" ht="12.75">
      <c r="A64" s="21"/>
    </row>
    <row r="65" spans="1:7" ht="13.5" thickBot="1">
      <c r="A65" s="3" t="s">
        <v>8</v>
      </c>
      <c r="B65" s="17">
        <f>SUM(B12:B64)</f>
        <v>3889041292.1000013</v>
      </c>
      <c r="C65" s="17">
        <f>SUM(C12:C64)</f>
        <v>18304459.500000004</v>
      </c>
      <c r="D65" s="17">
        <f>SUM(D12:D64)</f>
        <v>3646651803.16</v>
      </c>
      <c r="E65" s="17">
        <f>SUM(E12:E64)</f>
        <v>224085029.4399999</v>
      </c>
      <c r="F65" s="22">
        <f>SUM(F12:F64)/COUNT(F12:F64)</f>
        <v>980.4780219780221</v>
      </c>
      <c r="G65" s="17">
        <f>+E65/SUM(F12:F64)/7</f>
        <v>627.8755861404223</v>
      </c>
    </row>
    <row r="66" spans="1:5" s="20" customFormat="1" ht="13.5" thickTop="1">
      <c r="A66" s="18"/>
      <c r="B66" s="19"/>
      <c r="C66" s="19"/>
      <c r="D66" s="19"/>
      <c r="E66" s="19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jakes58.com"/>
  </hyperlinks>
  <printOptions horizontalCentered="1"/>
  <pageMargins left="0" right="0" top="0.5" bottom="0.5" header="0.5" footer="0.5"/>
  <pageSetup fitToHeight="1" fitToWidth="1" horizontalDpi="600" verticalDpi="600" orientation="portrait" scale="87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PageLayoutView="0" workbookViewId="0" topLeftCell="A1">
      <pane ySplit="10" topLeftCell="A50" activePane="bottomLeft" state="frozen"/>
      <selection pane="topLeft" activeCell="A1" sqref="A1"/>
      <selection pane="bottomLeft" activeCell="G65" sqref="G65"/>
    </sheetView>
  </sheetViews>
  <sheetFormatPr defaultColWidth="9.140625" defaultRowHeight="12.75"/>
  <cols>
    <col min="1" max="1" width="15.57421875" style="3" customWidth="1"/>
    <col min="2" max="5" width="17.00390625" style="15" customWidth="1"/>
    <col min="6" max="6" width="17.00390625" style="16" customWidth="1"/>
    <col min="7" max="7" width="17.00390625" style="15" customWidth="1"/>
  </cols>
  <sheetData>
    <row r="1" spans="1:13" ht="18">
      <c r="A1" s="30" t="s">
        <v>12</v>
      </c>
      <c r="B1" s="30"/>
      <c r="C1" s="30"/>
      <c r="D1" s="30"/>
      <c r="E1" s="30"/>
      <c r="F1" s="30"/>
      <c r="G1" s="30"/>
      <c r="H1" s="23"/>
      <c r="I1" s="23"/>
      <c r="J1" s="23"/>
      <c r="K1" s="23"/>
      <c r="L1" s="23"/>
      <c r="M1" s="23"/>
    </row>
    <row r="2" spans="1:13" ht="15.75">
      <c r="A2" s="31" t="s">
        <v>13</v>
      </c>
      <c r="B2" s="31"/>
      <c r="C2" s="31"/>
      <c r="D2" s="31"/>
      <c r="E2" s="31"/>
      <c r="F2" s="31"/>
      <c r="G2" s="31"/>
      <c r="H2" s="25"/>
      <c r="I2" s="25"/>
      <c r="J2" s="25"/>
      <c r="K2" s="25"/>
      <c r="L2" s="25"/>
      <c r="M2" s="25"/>
    </row>
    <row r="3" spans="1:13" s="1" customFormat="1" ht="15.75">
      <c r="A3" s="31" t="s">
        <v>14</v>
      </c>
      <c r="B3" s="31"/>
      <c r="C3" s="31"/>
      <c r="D3" s="31"/>
      <c r="E3" s="31"/>
      <c r="F3" s="31"/>
      <c r="G3" s="31"/>
      <c r="H3" s="25"/>
      <c r="I3" s="25"/>
      <c r="J3" s="25"/>
      <c r="K3" s="25"/>
      <c r="L3" s="25"/>
      <c r="M3" s="25"/>
    </row>
    <row r="4" spans="1:13" s="1" customFormat="1" ht="15.75">
      <c r="A4" s="32" t="s">
        <v>15</v>
      </c>
      <c r="B4" s="32"/>
      <c r="C4" s="32"/>
      <c r="D4" s="32"/>
      <c r="E4" s="32"/>
      <c r="F4" s="32"/>
      <c r="G4" s="32"/>
      <c r="H4" s="26"/>
      <c r="I4" s="26"/>
      <c r="J4" s="26"/>
      <c r="K4" s="26"/>
      <c r="L4" s="26"/>
      <c r="M4" s="26"/>
    </row>
    <row r="5" spans="1:9" s="1" customFormat="1" ht="14.25">
      <c r="A5" s="33"/>
      <c r="B5" s="33"/>
      <c r="C5" s="33"/>
      <c r="D5" s="33"/>
      <c r="E5" s="33"/>
      <c r="F5" s="33"/>
      <c r="G5" s="33"/>
      <c r="H5" s="24"/>
      <c r="I5" s="24"/>
    </row>
    <row r="6" spans="1:9" s="1" customFormat="1" ht="20.25" customHeight="1">
      <c r="A6" s="2"/>
      <c r="B6" s="2"/>
      <c r="C6" s="2"/>
      <c r="D6" s="2"/>
      <c r="E6" s="2"/>
      <c r="F6" s="2"/>
      <c r="G6" s="2"/>
      <c r="H6" s="2"/>
      <c r="I6" s="2"/>
    </row>
    <row r="7" spans="1:7" s="7" customFormat="1" ht="14.25" customHeight="1">
      <c r="A7" s="34" t="s">
        <v>18</v>
      </c>
      <c r="B7" s="35"/>
      <c r="C7" s="35"/>
      <c r="D7" s="35"/>
      <c r="E7" s="35"/>
      <c r="F7" s="35"/>
      <c r="G7" s="36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0</v>
      </c>
      <c r="C9" s="10" t="s">
        <v>10</v>
      </c>
      <c r="D9" s="10" t="s">
        <v>0</v>
      </c>
      <c r="E9" s="10"/>
      <c r="F9" s="11" t="s">
        <v>1</v>
      </c>
      <c r="G9" s="10" t="s">
        <v>2</v>
      </c>
    </row>
    <row r="10" spans="1:7" s="12" customFormat="1" ht="12">
      <c r="A10" s="13" t="s">
        <v>9</v>
      </c>
      <c r="B10" s="8" t="s">
        <v>3</v>
      </c>
      <c r="C10" s="8" t="s">
        <v>11</v>
      </c>
      <c r="D10" s="8" t="s">
        <v>4</v>
      </c>
      <c r="E10" s="8" t="s">
        <v>5</v>
      </c>
      <c r="F10" s="14" t="s">
        <v>6</v>
      </c>
      <c r="G10" s="8" t="s">
        <v>7</v>
      </c>
    </row>
    <row r="12" spans="1:7" ht="12.75">
      <c r="A12" s="21">
        <v>43190</v>
      </c>
      <c r="B12" s="15">
        <v>64240145</v>
      </c>
      <c r="C12" s="15">
        <v>187828</v>
      </c>
      <c r="D12" s="15">
        <f aca="true" t="shared" si="0" ref="D12:D44">IF(ISBLANK(B12),"",B12-C12-E12)</f>
        <v>60380666</v>
      </c>
      <c r="E12" s="15">
        <v>3671651</v>
      </c>
      <c r="F12" s="16">
        <f aca="true" t="shared" si="1" ref="F12:F17">7000/7</f>
        <v>1000</v>
      </c>
      <c r="G12" s="15">
        <f>_xlfn.IFERROR((E12/F12/7)," ")</f>
        <v>524.5215714285714</v>
      </c>
    </row>
    <row r="13" spans="1:7" ht="12.75">
      <c r="A13" s="21">
        <f aca="true" t="shared" si="2" ref="A13:A44">+A12+7</f>
        <v>43197</v>
      </c>
      <c r="B13" s="15">
        <v>69259138</v>
      </c>
      <c r="C13" s="15">
        <f>184477-455225</f>
        <v>-270748</v>
      </c>
      <c r="D13" s="15">
        <f t="shared" si="0"/>
        <v>64944034</v>
      </c>
      <c r="E13" s="15">
        <v>4585852</v>
      </c>
      <c r="F13" s="16">
        <f t="shared" si="1"/>
        <v>1000</v>
      </c>
      <c r="G13" s="15">
        <f aca="true" t="shared" si="3" ref="G13:G63">_xlfn.IFERROR((E13/F13/7)," ")</f>
        <v>655.1217142857142</v>
      </c>
    </row>
    <row r="14" spans="1:7" ht="12.75">
      <c r="A14" s="21">
        <f t="shared" si="2"/>
        <v>43204</v>
      </c>
      <c r="B14" s="15">
        <v>63607491</v>
      </c>
      <c r="C14" s="15">
        <v>175441</v>
      </c>
      <c r="D14" s="15">
        <f t="shared" si="0"/>
        <v>59621465</v>
      </c>
      <c r="E14" s="15">
        <v>3810585</v>
      </c>
      <c r="F14" s="16">
        <f t="shared" si="1"/>
        <v>1000</v>
      </c>
      <c r="G14" s="15">
        <f t="shared" si="3"/>
        <v>544.3692857142858</v>
      </c>
    </row>
    <row r="15" spans="1:7" ht="12.75">
      <c r="A15" s="21">
        <f t="shared" si="2"/>
        <v>43211</v>
      </c>
      <c r="B15" s="15">
        <v>66455534</v>
      </c>
      <c r="C15" s="15">
        <v>190184</v>
      </c>
      <c r="D15" s="15">
        <f t="shared" si="0"/>
        <v>62202152</v>
      </c>
      <c r="E15" s="15">
        <v>4063198</v>
      </c>
      <c r="F15" s="16">
        <f t="shared" si="1"/>
        <v>1000</v>
      </c>
      <c r="G15" s="15">
        <f t="shared" si="3"/>
        <v>580.4568571428571</v>
      </c>
    </row>
    <row r="16" spans="1:7" ht="12.75">
      <c r="A16" s="21">
        <f t="shared" si="2"/>
        <v>43218</v>
      </c>
      <c r="B16" s="15">
        <v>63414451</v>
      </c>
      <c r="C16" s="15">
        <v>176806</v>
      </c>
      <c r="D16" s="15">
        <f t="shared" si="0"/>
        <v>59335326</v>
      </c>
      <c r="E16" s="15">
        <v>3902319</v>
      </c>
      <c r="F16" s="16">
        <f t="shared" si="1"/>
        <v>1000</v>
      </c>
      <c r="G16" s="15">
        <f t="shared" si="3"/>
        <v>557.4741428571429</v>
      </c>
    </row>
    <row r="17" spans="1:7" ht="12.75">
      <c r="A17" s="21">
        <f t="shared" si="2"/>
        <v>43225</v>
      </c>
      <c r="B17" s="15">
        <v>62362747</v>
      </c>
      <c r="C17" s="15">
        <v>165686</v>
      </c>
      <c r="D17" s="15">
        <f t="shared" si="0"/>
        <v>58410790</v>
      </c>
      <c r="E17" s="15">
        <v>3786271</v>
      </c>
      <c r="F17" s="16">
        <f t="shared" si="1"/>
        <v>1000</v>
      </c>
      <c r="G17" s="15">
        <f t="shared" si="3"/>
        <v>540.8958571428572</v>
      </c>
    </row>
    <row r="18" spans="1:7" ht="12.75">
      <c r="A18" s="21">
        <f t="shared" si="2"/>
        <v>43232</v>
      </c>
      <c r="B18" s="15">
        <v>63112551</v>
      </c>
      <c r="C18" s="15">
        <f>174154-3225</f>
        <v>170929</v>
      </c>
      <c r="D18" s="15">
        <f t="shared" si="0"/>
        <v>58870367</v>
      </c>
      <c r="E18" s="15">
        <v>4071255</v>
      </c>
      <c r="F18" s="16">
        <f aca="true" t="shared" si="4" ref="F18:F23">7000/7</f>
        <v>1000</v>
      </c>
      <c r="G18" s="15">
        <f t="shared" si="3"/>
        <v>581.6078571428571</v>
      </c>
    </row>
    <row r="19" spans="1:7" ht="12.75">
      <c r="A19" s="21">
        <f t="shared" si="2"/>
        <v>43239</v>
      </c>
      <c r="B19" s="15">
        <v>66586621</v>
      </c>
      <c r="C19" s="15">
        <v>181791</v>
      </c>
      <c r="D19" s="15">
        <f t="shared" si="0"/>
        <v>62281766</v>
      </c>
      <c r="E19" s="15">
        <v>4123064</v>
      </c>
      <c r="F19" s="16">
        <f t="shared" si="4"/>
        <v>1000</v>
      </c>
      <c r="G19" s="15">
        <f t="shared" si="3"/>
        <v>589.0091428571429</v>
      </c>
    </row>
    <row r="20" spans="1:7" ht="12.75">
      <c r="A20" s="21">
        <f t="shared" si="2"/>
        <v>43246</v>
      </c>
      <c r="B20" s="15">
        <v>61331237</v>
      </c>
      <c r="C20" s="15">
        <v>187626</v>
      </c>
      <c r="D20" s="15">
        <f t="shared" si="0"/>
        <v>57478446</v>
      </c>
      <c r="E20" s="15">
        <v>3665165</v>
      </c>
      <c r="F20" s="16">
        <f t="shared" si="4"/>
        <v>1000</v>
      </c>
      <c r="G20" s="15">
        <f t="shared" si="3"/>
        <v>523.595</v>
      </c>
    </row>
    <row r="21" spans="1:7" ht="12.75">
      <c r="A21" s="21">
        <f t="shared" si="2"/>
        <v>43253</v>
      </c>
      <c r="B21" s="15">
        <v>69440752</v>
      </c>
      <c r="C21" s="15">
        <v>180391</v>
      </c>
      <c r="D21" s="15">
        <f t="shared" si="0"/>
        <v>65029146</v>
      </c>
      <c r="E21" s="15">
        <v>4231215</v>
      </c>
      <c r="F21" s="16">
        <f t="shared" si="4"/>
        <v>1000</v>
      </c>
      <c r="G21" s="15">
        <f t="shared" si="3"/>
        <v>604.4592857142858</v>
      </c>
    </row>
    <row r="22" spans="1:7" ht="12.75">
      <c r="A22" s="21">
        <f t="shared" si="2"/>
        <v>43260</v>
      </c>
      <c r="B22" s="15">
        <v>62912425</v>
      </c>
      <c r="C22" s="15">
        <f>185557-4000</f>
        <v>181557</v>
      </c>
      <c r="D22" s="15">
        <f t="shared" si="0"/>
        <v>59062387</v>
      </c>
      <c r="E22" s="15">
        <v>3668481</v>
      </c>
      <c r="F22" s="16">
        <f t="shared" si="4"/>
        <v>1000</v>
      </c>
      <c r="G22" s="15">
        <f t="shared" si="3"/>
        <v>524.0687142857143</v>
      </c>
    </row>
    <row r="23" spans="1:7" ht="12.75">
      <c r="A23" s="21">
        <f t="shared" si="2"/>
        <v>43267</v>
      </c>
      <c r="B23" s="15">
        <v>59955841</v>
      </c>
      <c r="C23" s="15">
        <v>144325</v>
      </c>
      <c r="D23" s="15">
        <f t="shared" si="0"/>
        <v>56077232</v>
      </c>
      <c r="E23" s="15">
        <v>3734284</v>
      </c>
      <c r="F23" s="16">
        <f t="shared" si="4"/>
        <v>1000</v>
      </c>
      <c r="G23" s="15">
        <f t="shared" si="3"/>
        <v>533.4691428571429</v>
      </c>
    </row>
    <row r="24" spans="1:7" ht="12.75">
      <c r="A24" s="21">
        <f t="shared" si="2"/>
        <v>43274</v>
      </c>
      <c r="B24" s="15">
        <v>60568828</v>
      </c>
      <c r="C24" s="15">
        <v>173374</v>
      </c>
      <c r="D24" s="15">
        <f t="shared" si="0"/>
        <v>56646145</v>
      </c>
      <c r="E24" s="15">
        <v>3749309</v>
      </c>
      <c r="F24" s="16">
        <f aca="true" t="shared" si="5" ref="F24:F29">7000/7</f>
        <v>1000</v>
      </c>
      <c r="G24" s="15">
        <f t="shared" si="3"/>
        <v>535.6155714285715</v>
      </c>
    </row>
    <row r="25" spans="1:7" ht="12.75">
      <c r="A25" s="21">
        <f t="shared" si="2"/>
        <v>43281</v>
      </c>
      <c r="B25" s="15">
        <v>57538972</v>
      </c>
      <c r="C25" s="15">
        <v>193848</v>
      </c>
      <c r="D25" s="15">
        <f t="shared" si="0"/>
        <v>53824068</v>
      </c>
      <c r="E25" s="15">
        <v>3521056</v>
      </c>
      <c r="F25" s="16">
        <f t="shared" si="5"/>
        <v>1000</v>
      </c>
      <c r="G25" s="15">
        <v>503</v>
      </c>
    </row>
    <row r="26" spans="1:7" ht="12.75">
      <c r="A26" s="21">
        <f t="shared" si="2"/>
        <v>43288</v>
      </c>
      <c r="B26" s="15">
        <v>65041743</v>
      </c>
      <c r="C26" s="15">
        <v>196857</v>
      </c>
      <c r="D26" s="15">
        <f t="shared" si="0"/>
        <v>60933486</v>
      </c>
      <c r="E26" s="15">
        <v>3911400</v>
      </c>
      <c r="F26" s="16">
        <f t="shared" si="5"/>
        <v>1000</v>
      </c>
      <c r="G26" s="15">
        <f t="shared" si="3"/>
        <v>558.7714285714286</v>
      </c>
    </row>
    <row r="27" spans="1:7" ht="12.75">
      <c r="A27" s="21">
        <f t="shared" si="2"/>
        <v>43295</v>
      </c>
      <c r="B27" s="15">
        <v>62070460</v>
      </c>
      <c r="C27" s="15">
        <f>187117-3425</f>
        <v>183692</v>
      </c>
      <c r="D27" s="15">
        <f t="shared" si="0"/>
        <v>58007128</v>
      </c>
      <c r="E27" s="15">
        <v>3879640</v>
      </c>
      <c r="F27" s="16">
        <f t="shared" si="5"/>
        <v>1000</v>
      </c>
      <c r="G27" s="15">
        <f t="shared" si="3"/>
        <v>554.2342857142856</v>
      </c>
    </row>
    <row r="28" spans="1:7" ht="12.75">
      <c r="A28" s="21">
        <f t="shared" si="2"/>
        <v>43302</v>
      </c>
      <c r="B28" s="15">
        <v>63375424</v>
      </c>
      <c r="C28" s="15">
        <v>187894</v>
      </c>
      <c r="D28" s="15">
        <f t="shared" si="0"/>
        <v>59442778</v>
      </c>
      <c r="E28" s="15">
        <v>3744752</v>
      </c>
      <c r="F28" s="16">
        <f t="shared" si="5"/>
        <v>1000</v>
      </c>
      <c r="G28" s="15">
        <f t="shared" si="3"/>
        <v>534.9645714285714</v>
      </c>
    </row>
    <row r="29" spans="1:7" ht="12.75">
      <c r="A29" s="21">
        <f t="shared" si="2"/>
        <v>43309</v>
      </c>
      <c r="B29" s="15">
        <v>66923654</v>
      </c>
      <c r="C29" s="15">
        <v>212318</v>
      </c>
      <c r="D29" s="15">
        <f t="shared" si="0"/>
        <v>62558820</v>
      </c>
      <c r="E29" s="15">
        <v>4152516</v>
      </c>
      <c r="F29" s="16">
        <f t="shared" si="5"/>
        <v>1000</v>
      </c>
      <c r="G29" s="15">
        <f t="shared" si="3"/>
        <v>593.2165714285713</v>
      </c>
    </row>
    <row r="30" spans="1:7" ht="12.75">
      <c r="A30" s="21">
        <f t="shared" si="2"/>
        <v>43316</v>
      </c>
      <c r="B30" s="15">
        <v>65499752</v>
      </c>
      <c r="C30" s="15">
        <v>200859</v>
      </c>
      <c r="D30" s="15">
        <f t="shared" si="0"/>
        <v>61165411</v>
      </c>
      <c r="E30" s="15">
        <v>4133482</v>
      </c>
      <c r="F30" s="16">
        <f aca="true" t="shared" si="6" ref="F30:F35">7000/7</f>
        <v>1000</v>
      </c>
      <c r="G30" s="15">
        <f t="shared" si="3"/>
        <v>590.4974285714286</v>
      </c>
    </row>
    <row r="31" spans="1:7" ht="12.75">
      <c r="A31" s="21">
        <f t="shared" si="2"/>
        <v>43323</v>
      </c>
      <c r="B31" s="15">
        <v>65962835</v>
      </c>
      <c r="C31" s="15">
        <f>201344-3140</f>
        <v>198204</v>
      </c>
      <c r="D31" s="15">
        <f t="shared" si="0"/>
        <v>61784757</v>
      </c>
      <c r="E31" s="15">
        <v>3979874</v>
      </c>
      <c r="F31" s="16">
        <f t="shared" si="6"/>
        <v>1000</v>
      </c>
      <c r="G31" s="15">
        <f t="shared" si="3"/>
        <v>568.5534285714285</v>
      </c>
    </row>
    <row r="32" spans="1:7" ht="12.75">
      <c r="A32" s="21">
        <f t="shared" si="2"/>
        <v>43330</v>
      </c>
      <c r="B32" s="15">
        <v>65508311</v>
      </c>
      <c r="C32" s="15">
        <v>207951</v>
      </c>
      <c r="D32" s="15">
        <f t="shared" si="0"/>
        <v>61183344</v>
      </c>
      <c r="E32" s="15">
        <v>4117016</v>
      </c>
      <c r="F32" s="16">
        <f t="shared" si="6"/>
        <v>1000</v>
      </c>
      <c r="G32" s="15">
        <f t="shared" si="3"/>
        <v>588.1451428571428</v>
      </c>
    </row>
    <row r="33" spans="1:7" ht="12.75">
      <c r="A33" s="21">
        <f t="shared" si="2"/>
        <v>43337</v>
      </c>
      <c r="B33" s="15">
        <v>65083184</v>
      </c>
      <c r="C33" s="15">
        <v>205225</v>
      </c>
      <c r="D33" s="15">
        <f t="shared" si="0"/>
        <v>60948609</v>
      </c>
      <c r="E33" s="15">
        <v>3929350</v>
      </c>
      <c r="F33" s="16">
        <f t="shared" si="6"/>
        <v>1000</v>
      </c>
      <c r="G33" s="15">
        <f t="shared" si="3"/>
        <v>561.3357142857143</v>
      </c>
    </row>
    <row r="34" spans="1:7" ht="12.75">
      <c r="A34" s="21">
        <f t="shared" si="2"/>
        <v>43344</v>
      </c>
      <c r="B34" s="15">
        <v>67311482</v>
      </c>
      <c r="C34" s="15">
        <v>210023</v>
      </c>
      <c r="D34" s="15">
        <f t="shared" si="0"/>
        <v>63238126</v>
      </c>
      <c r="E34" s="15">
        <v>3863333</v>
      </c>
      <c r="F34" s="16">
        <f t="shared" si="6"/>
        <v>1000</v>
      </c>
      <c r="G34" s="15">
        <f t="shared" si="3"/>
        <v>551.9047142857142</v>
      </c>
    </row>
    <row r="35" spans="1:7" ht="12.75">
      <c r="A35" s="21">
        <f t="shared" si="2"/>
        <v>43351</v>
      </c>
      <c r="B35" s="15">
        <v>67495186</v>
      </c>
      <c r="C35" s="15">
        <f>219958-50</f>
        <v>219908</v>
      </c>
      <c r="D35" s="15">
        <f t="shared" si="0"/>
        <v>63339514</v>
      </c>
      <c r="E35" s="15">
        <v>3935764</v>
      </c>
      <c r="F35" s="16">
        <f t="shared" si="6"/>
        <v>1000</v>
      </c>
      <c r="G35" s="15">
        <f t="shared" si="3"/>
        <v>562.2520000000001</v>
      </c>
    </row>
    <row r="36" spans="1:7" ht="12.75">
      <c r="A36" s="21">
        <f t="shared" si="2"/>
        <v>43358</v>
      </c>
      <c r="B36" s="15">
        <v>62968560</v>
      </c>
      <c r="C36" s="15">
        <v>204869</v>
      </c>
      <c r="D36" s="15">
        <f t="shared" si="0"/>
        <v>59055878</v>
      </c>
      <c r="E36" s="15">
        <v>3707813</v>
      </c>
      <c r="F36" s="16">
        <f aca="true" t="shared" si="7" ref="F36:F41">7000/7</f>
        <v>1000</v>
      </c>
      <c r="G36" s="15">
        <f t="shared" si="3"/>
        <v>529.6875714285715</v>
      </c>
    </row>
    <row r="37" spans="1:7" ht="12.75">
      <c r="A37" s="21">
        <f t="shared" si="2"/>
        <v>43365</v>
      </c>
      <c r="B37" s="15">
        <v>66868042</v>
      </c>
      <c r="C37" s="15">
        <v>214749</v>
      </c>
      <c r="D37" s="15">
        <f t="shared" si="0"/>
        <v>62525723</v>
      </c>
      <c r="E37" s="15">
        <v>4127570</v>
      </c>
      <c r="F37" s="16">
        <f t="shared" si="7"/>
        <v>1000</v>
      </c>
      <c r="G37" s="15">
        <f t="shared" si="3"/>
        <v>589.6528571428571</v>
      </c>
    </row>
    <row r="38" spans="1:7" ht="12.75">
      <c r="A38" s="21">
        <f t="shared" si="2"/>
        <v>43372</v>
      </c>
      <c r="B38" s="15">
        <v>65139803.81</v>
      </c>
      <c r="C38" s="15">
        <v>207417.05000000002</v>
      </c>
      <c r="D38" s="15">
        <f t="shared" si="0"/>
        <v>61058110.720000006</v>
      </c>
      <c r="E38" s="15">
        <v>3874276.04</v>
      </c>
      <c r="F38" s="16">
        <f t="shared" si="7"/>
        <v>1000</v>
      </c>
      <c r="G38" s="15">
        <f>_xlfn.IFERROR((E38/F38/7)," ")</f>
        <v>553.4680057142857</v>
      </c>
    </row>
    <row r="39" spans="1:7" ht="12.75">
      <c r="A39" s="21">
        <f t="shared" si="2"/>
        <v>43379</v>
      </c>
      <c r="B39" s="15">
        <v>61611085</v>
      </c>
      <c r="C39" s="15">
        <v>227843</v>
      </c>
      <c r="D39" s="15">
        <f t="shared" si="0"/>
        <v>57612499</v>
      </c>
      <c r="E39" s="15">
        <v>3770743</v>
      </c>
      <c r="F39" s="16">
        <f t="shared" si="7"/>
        <v>1000</v>
      </c>
      <c r="G39" s="15">
        <f t="shared" si="3"/>
        <v>538.6775714285715</v>
      </c>
    </row>
    <row r="40" spans="1:7" ht="12.75">
      <c r="A40" s="21">
        <f t="shared" si="2"/>
        <v>43386</v>
      </c>
      <c r="B40" s="15">
        <v>65329753</v>
      </c>
      <c r="C40" s="15">
        <f>234191-455</f>
        <v>233736</v>
      </c>
      <c r="D40" s="15">
        <f t="shared" si="0"/>
        <v>61416145</v>
      </c>
      <c r="E40" s="15">
        <v>3679872</v>
      </c>
      <c r="F40" s="16">
        <f t="shared" si="7"/>
        <v>1000</v>
      </c>
      <c r="G40" s="15">
        <f t="shared" si="3"/>
        <v>525.696</v>
      </c>
    </row>
    <row r="41" spans="1:7" ht="12.75">
      <c r="A41" s="21">
        <f t="shared" si="2"/>
        <v>43393</v>
      </c>
      <c r="B41" s="15">
        <v>66235712</v>
      </c>
      <c r="C41" s="15">
        <v>271270</v>
      </c>
      <c r="D41" s="15">
        <f t="shared" si="0"/>
        <v>62084655</v>
      </c>
      <c r="E41" s="15">
        <v>3879787</v>
      </c>
      <c r="F41" s="16">
        <f t="shared" si="7"/>
        <v>1000</v>
      </c>
      <c r="G41" s="15">
        <f t="shared" si="3"/>
        <v>554.2552857142857</v>
      </c>
    </row>
    <row r="42" spans="1:7" ht="12.75">
      <c r="A42" s="21">
        <f t="shared" si="2"/>
        <v>43400</v>
      </c>
      <c r="B42" s="15">
        <v>62358574</v>
      </c>
      <c r="C42" s="15">
        <v>209345</v>
      </c>
      <c r="D42" s="15">
        <f t="shared" si="0"/>
        <v>58300782</v>
      </c>
      <c r="E42" s="15">
        <v>3848447</v>
      </c>
      <c r="F42" s="16">
        <f aca="true" t="shared" si="8" ref="F42:F48">7000/7</f>
        <v>1000</v>
      </c>
      <c r="G42" s="15">
        <f t="shared" si="3"/>
        <v>549.7781428571428</v>
      </c>
    </row>
    <row r="43" spans="1:7" ht="12.75">
      <c r="A43" s="21">
        <f t="shared" si="2"/>
        <v>43407</v>
      </c>
      <c r="B43" s="15">
        <v>68814974</v>
      </c>
      <c r="C43" s="15">
        <v>216731</v>
      </c>
      <c r="D43" s="15">
        <f t="shared" si="0"/>
        <v>64700522</v>
      </c>
      <c r="E43" s="15">
        <v>3897721</v>
      </c>
      <c r="F43" s="16">
        <f t="shared" si="8"/>
        <v>1000</v>
      </c>
      <c r="G43" s="15">
        <f t="shared" si="3"/>
        <v>556.8172857142857</v>
      </c>
    </row>
    <row r="44" spans="1:7" ht="12.75">
      <c r="A44" s="21">
        <f t="shared" si="2"/>
        <v>43414</v>
      </c>
      <c r="B44" s="15">
        <v>63362772</v>
      </c>
      <c r="C44" s="15">
        <f>210827-200</f>
        <v>210627</v>
      </c>
      <c r="D44" s="15">
        <f t="shared" si="0"/>
        <v>59388725</v>
      </c>
      <c r="E44" s="15">
        <v>3763420</v>
      </c>
      <c r="F44" s="16">
        <f t="shared" si="8"/>
        <v>1000</v>
      </c>
      <c r="G44" s="15">
        <f t="shared" si="3"/>
        <v>537.6314285714286</v>
      </c>
    </row>
    <row r="45" spans="1:7" ht="12.75">
      <c r="A45" s="21">
        <f aca="true" t="shared" si="9" ref="A45:A63">+A44+7</f>
        <v>43421</v>
      </c>
      <c r="B45" s="15">
        <v>61497771</v>
      </c>
      <c r="C45" s="15">
        <v>195601</v>
      </c>
      <c r="D45" s="15">
        <f aca="true" t="shared" si="10" ref="D45:D63">IF(ISBLANK(B45),"",B45-C45-E45)</f>
        <v>57880604</v>
      </c>
      <c r="E45" s="15">
        <v>3421566</v>
      </c>
      <c r="F45" s="16">
        <f t="shared" si="8"/>
        <v>1000</v>
      </c>
      <c r="G45" s="15">
        <f t="shared" si="3"/>
        <v>488.7951428571428</v>
      </c>
    </row>
    <row r="46" spans="1:7" ht="12.75">
      <c r="A46" s="21">
        <f t="shared" si="9"/>
        <v>43428</v>
      </c>
      <c r="B46" s="15">
        <v>66332483</v>
      </c>
      <c r="C46" s="15">
        <v>208099</v>
      </c>
      <c r="D46" s="15">
        <f t="shared" si="10"/>
        <v>62289161</v>
      </c>
      <c r="E46" s="15">
        <v>3835223</v>
      </c>
      <c r="F46" s="16">
        <f t="shared" si="8"/>
        <v>1000</v>
      </c>
      <c r="G46" s="15">
        <f t="shared" si="3"/>
        <v>547.889</v>
      </c>
    </row>
    <row r="47" spans="1:7" ht="12.75">
      <c r="A47" s="21">
        <f t="shared" si="9"/>
        <v>43435</v>
      </c>
      <c r="B47" s="15">
        <v>62448649</v>
      </c>
      <c r="C47" s="15">
        <v>209407</v>
      </c>
      <c r="D47" s="15">
        <f t="shared" si="10"/>
        <v>58465409</v>
      </c>
      <c r="E47" s="15">
        <v>3773833</v>
      </c>
      <c r="F47" s="16">
        <f t="shared" si="8"/>
        <v>1000</v>
      </c>
      <c r="G47" s="15">
        <f t="shared" si="3"/>
        <v>539.119</v>
      </c>
    </row>
    <row r="48" spans="1:7" ht="12.75">
      <c r="A48" s="21">
        <f t="shared" si="9"/>
        <v>43442</v>
      </c>
      <c r="B48" s="15">
        <v>61325601.79</v>
      </c>
      <c r="C48" s="15">
        <v>199528.88999999998</v>
      </c>
      <c r="D48" s="15">
        <f t="shared" si="10"/>
        <v>57510310.94</v>
      </c>
      <c r="E48" s="15">
        <v>3615761.959999998</v>
      </c>
      <c r="F48" s="16">
        <f t="shared" si="8"/>
        <v>1000</v>
      </c>
      <c r="G48" s="15">
        <f t="shared" si="3"/>
        <v>516.5374228571426</v>
      </c>
    </row>
    <row r="49" spans="1:7" ht="12.75">
      <c r="A49" s="21">
        <f t="shared" si="9"/>
        <v>43449</v>
      </c>
      <c r="B49" s="15">
        <v>62303932</v>
      </c>
      <c r="C49" s="15">
        <f>206650-47884</f>
        <v>158766</v>
      </c>
      <c r="D49" s="15">
        <f t="shared" si="10"/>
        <v>58521296</v>
      </c>
      <c r="E49" s="15">
        <v>3623870</v>
      </c>
      <c r="F49" s="16">
        <f aca="true" t="shared" si="11" ref="F49:F54">7000/7</f>
        <v>1000</v>
      </c>
      <c r="G49" s="15">
        <f t="shared" si="3"/>
        <v>517.6957142857143</v>
      </c>
    </row>
    <row r="50" spans="1:7" ht="12.75">
      <c r="A50" s="21">
        <f t="shared" si="9"/>
        <v>43456</v>
      </c>
      <c r="B50" s="15">
        <v>63492795</v>
      </c>
      <c r="C50" s="15">
        <v>211781</v>
      </c>
      <c r="D50" s="15">
        <f t="shared" si="10"/>
        <v>59627011</v>
      </c>
      <c r="E50" s="15">
        <v>3654003</v>
      </c>
      <c r="F50" s="16">
        <f t="shared" si="11"/>
        <v>1000</v>
      </c>
      <c r="G50" s="15">
        <f t="shared" si="3"/>
        <v>522.0004285714286</v>
      </c>
    </row>
    <row r="51" spans="1:7" ht="12.75">
      <c r="A51" s="21">
        <f t="shared" si="9"/>
        <v>43463</v>
      </c>
      <c r="B51" s="15">
        <v>73962259</v>
      </c>
      <c r="C51" s="15">
        <v>240962</v>
      </c>
      <c r="D51" s="15">
        <f t="shared" si="10"/>
        <v>69292613</v>
      </c>
      <c r="E51" s="15">
        <v>4428684</v>
      </c>
      <c r="F51" s="16">
        <f t="shared" si="11"/>
        <v>1000</v>
      </c>
      <c r="G51" s="15">
        <f t="shared" si="3"/>
        <v>632.6691428571429</v>
      </c>
    </row>
    <row r="52" spans="1:7" ht="12.75">
      <c r="A52" s="21">
        <f t="shared" si="9"/>
        <v>43470</v>
      </c>
      <c r="B52" s="15">
        <v>76418327</v>
      </c>
      <c r="C52" s="15">
        <v>236719</v>
      </c>
      <c r="D52" s="15">
        <f t="shared" si="10"/>
        <v>71863953</v>
      </c>
      <c r="E52" s="15">
        <v>4317655</v>
      </c>
      <c r="F52" s="16">
        <f t="shared" si="11"/>
        <v>1000</v>
      </c>
      <c r="G52" s="15">
        <f t="shared" si="3"/>
        <v>616.8078571428571</v>
      </c>
    </row>
    <row r="53" spans="1:7" ht="12.75">
      <c r="A53" s="21">
        <f t="shared" si="9"/>
        <v>43477</v>
      </c>
      <c r="B53" s="15">
        <v>68971703</v>
      </c>
      <c r="C53" s="15">
        <f>222686-725</f>
        <v>221961</v>
      </c>
      <c r="D53" s="15">
        <f t="shared" si="10"/>
        <v>64906050</v>
      </c>
      <c r="E53" s="15">
        <v>3843692</v>
      </c>
      <c r="F53" s="16">
        <f t="shared" si="11"/>
        <v>1000</v>
      </c>
      <c r="G53" s="15">
        <f t="shared" si="3"/>
        <v>549.0988571428571</v>
      </c>
    </row>
    <row r="54" spans="1:7" ht="12.75">
      <c r="A54" s="21">
        <f t="shared" si="9"/>
        <v>43484</v>
      </c>
      <c r="B54" s="15">
        <v>71190764</v>
      </c>
      <c r="C54" s="15">
        <v>232105</v>
      </c>
      <c r="D54" s="15">
        <f t="shared" si="10"/>
        <v>66734878</v>
      </c>
      <c r="E54" s="15">
        <v>4223781</v>
      </c>
      <c r="F54" s="16">
        <f t="shared" si="11"/>
        <v>1000</v>
      </c>
      <c r="G54" s="15">
        <f t="shared" si="3"/>
        <v>603.3972857142857</v>
      </c>
    </row>
    <row r="55" spans="1:7" ht="12.75">
      <c r="A55" s="21">
        <f t="shared" si="9"/>
        <v>43491</v>
      </c>
      <c r="B55" s="15">
        <v>69469162</v>
      </c>
      <c r="C55" s="15">
        <v>244097</v>
      </c>
      <c r="D55" s="15">
        <f t="shared" si="10"/>
        <v>65140039</v>
      </c>
      <c r="E55" s="15">
        <v>4085026</v>
      </c>
      <c r="F55" s="16">
        <f aca="true" t="shared" si="12" ref="F55:F60">7000/7</f>
        <v>1000</v>
      </c>
      <c r="G55" s="15">
        <f t="shared" si="3"/>
        <v>583.5751428571429</v>
      </c>
    </row>
    <row r="56" spans="1:7" ht="12.75">
      <c r="A56" s="21">
        <f t="shared" si="9"/>
        <v>43498</v>
      </c>
      <c r="B56" s="15">
        <v>71360395</v>
      </c>
      <c r="C56" s="15">
        <v>230878</v>
      </c>
      <c r="D56" s="15">
        <f t="shared" si="10"/>
        <v>66952398</v>
      </c>
      <c r="E56" s="15">
        <v>4177119</v>
      </c>
      <c r="F56" s="16">
        <f t="shared" si="12"/>
        <v>1000</v>
      </c>
      <c r="G56" s="15">
        <f t="shared" si="3"/>
        <v>596.7312857142857</v>
      </c>
    </row>
    <row r="57" spans="1:7" ht="12.75">
      <c r="A57" s="21">
        <f t="shared" si="9"/>
        <v>43505</v>
      </c>
      <c r="B57" s="15">
        <v>77017453</v>
      </c>
      <c r="C57" s="15">
        <v>317268</v>
      </c>
      <c r="D57" s="15">
        <f t="shared" si="10"/>
        <v>72485298</v>
      </c>
      <c r="E57" s="15">
        <v>4214887</v>
      </c>
      <c r="F57" s="16">
        <f t="shared" si="12"/>
        <v>1000</v>
      </c>
      <c r="G57" s="15">
        <f t="shared" si="3"/>
        <v>602.1267142857142</v>
      </c>
    </row>
    <row r="58" spans="1:7" ht="12.75">
      <c r="A58" s="21">
        <f t="shared" si="9"/>
        <v>43512</v>
      </c>
      <c r="B58" s="15">
        <v>73872626</v>
      </c>
      <c r="C58" s="15">
        <f>247352-38015</f>
        <v>209337</v>
      </c>
      <c r="D58" s="15">
        <f t="shared" si="10"/>
        <v>69132419</v>
      </c>
      <c r="E58" s="15">
        <v>4530870</v>
      </c>
      <c r="F58" s="16">
        <f t="shared" si="12"/>
        <v>1000</v>
      </c>
      <c r="G58" s="15">
        <f t="shared" si="3"/>
        <v>647.2671428571429</v>
      </c>
    </row>
    <row r="59" spans="1:7" ht="12.75">
      <c r="A59" s="21">
        <f t="shared" si="9"/>
        <v>43519</v>
      </c>
      <c r="B59" s="15">
        <v>77430250</v>
      </c>
      <c r="C59" s="15">
        <v>271097</v>
      </c>
      <c r="D59" s="15">
        <f t="shared" si="10"/>
        <v>72680929</v>
      </c>
      <c r="E59" s="15">
        <v>4478224</v>
      </c>
      <c r="F59" s="16">
        <f t="shared" si="12"/>
        <v>1000</v>
      </c>
      <c r="G59" s="15">
        <f t="shared" si="3"/>
        <v>639.7462857142857</v>
      </c>
    </row>
    <row r="60" spans="1:7" ht="12.75">
      <c r="A60" s="21">
        <f t="shared" si="9"/>
        <v>43526</v>
      </c>
      <c r="B60" s="15">
        <v>80288650</v>
      </c>
      <c r="C60" s="15">
        <v>254040</v>
      </c>
      <c r="D60" s="15">
        <f t="shared" si="10"/>
        <v>75490775</v>
      </c>
      <c r="E60" s="15">
        <v>4543835</v>
      </c>
      <c r="F60" s="16">
        <f t="shared" si="12"/>
        <v>1000</v>
      </c>
      <c r="G60" s="15">
        <f t="shared" si="3"/>
        <v>649.1192857142858</v>
      </c>
    </row>
    <row r="61" spans="1:7" ht="12.75">
      <c r="A61" s="21">
        <f t="shared" si="9"/>
        <v>43533</v>
      </c>
      <c r="B61" s="15">
        <v>76883219</v>
      </c>
      <c r="C61" s="15">
        <v>280784</v>
      </c>
      <c r="D61" s="15">
        <f t="shared" si="10"/>
        <v>71915248</v>
      </c>
      <c r="E61" s="15">
        <v>4687187</v>
      </c>
      <c r="F61" s="16">
        <f>7000/7</f>
        <v>1000</v>
      </c>
      <c r="G61" s="15">
        <f t="shared" si="3"/>
        <v>669.5981428571429</v>
      </c>
    </row>
    <row r="62" spans="1:7" ht="12.75">
      <c r="A62" s="21">
        <f t="shared" si="9"/>
        <v>43540</v>
      </c>
      <c r="B62" s="15">
        <v>76234687</v>
      </c>
      <c r="C62" s="15">
        <f>303915-625</f>
        <v>303290</v>
      </c>
      <c r="D62" s="15">
        <f t="shared" si="10"/>
        <v>71536383</v>
      </c>
      <c r="E62" s="15">
        <v>4395014</v>
      </c>
      <c r="F62" s="16">
        <f>7000/7</f>
        <v>1000</v>
      </c>
      <c r="G62" s="15">
        <f t="shared" si="3"/>
        <v>627.8591428571428</v>
      </c>
    </row>
    <row r="63" spans="1:7" ht="12.75">
      <c r="A63" s="21">
        <f t="shared" si="9"/>
        <v>43547</v>
      </c>
      <c r="B63" s="15">
        <v>76415417</v>
      </c>
      <c r="C63" s="15">
        <v>257223</v>
      </c>
      <c r="D63" s="15">
        <f t="shared" si="10"/>
        <v>71396558</v>
      </c>
      <c r="E63" s="15">
        <v>4761636</v>
      </c>
      <c r="F63" s="16">
        <f>7000/7</f>
        <v>1000</v>
      </c>
      <c r="G63" s="15">
        <f t="shared" si="3"/>
        <v>680.2337142857143</v>
      </c>
    </row>
    <row r="64" ht="12.75">
      <c r="A64" s="21"/>
    </row>
    <row r="65" spans="1:7" ht="13.5" thickBot="1">
      <c r="A65" s="3" t="s">
        <v>8</v>
      </c>
      <c r="B65" s="17">
        <f>SUM(B12:B64)</f>
        <v>3474664183.6</v>
      </c>
      <c r="C65" s="17">
        <f>SUM(C12:C64)</f>
        <v>10541499.94</v>
      </c>
      <c r="D65" s="17">
        <f>SUM(D12:D64)</f>
        <v>3256730335.6600003</v>
      </c>
      <c r="E65" s="17">
        <f>SUM(E12:E64)</f>
        <v>207392348.00000003</v>
      </c>
      <c r="F65" s="22">
        <f>SUM(F12:F64)/COUNT(F12:F64)</f>
        <v>1000</v>
      </c>
      <c r="G65" s="17">
        <f>+E65/SUM(F12:F64)/7</f>
        <v>569.759197802198</v>
      </c>
    </row>
    <row r="66" spans="1:5" s="20" customFormat="1" ht="13.5" thickTop="1">
      <c r="A66" s="18"/>
      <c r="B66" s="19"/>
      <c r="C66" s="19"/>
      <c r="D66" s="19"/>
      <c r="E66" s="19"/>
    </row>
  </sheetData>
  <sheetProtection/>
  <mergeCells count="6">
    <mergeCell ref="A7:G7"/>
    <mergeCell ref="A1:G1"/>
    <mergeCell ref="A2:G2"/>
    <mergeCell ref="A3:G3"/>
    <mergeCell ref="A4:G4"/>
    <mergeCell ref="A5:G5"/>
  </mergeCells>
  <hyperlinks>
    <hyperlink ref="A4" r:id="rId1" display="www.jakes58.com"/>
  </hyperlinks>
  <printOptions horizontalCentered="1"/>
  <pageMargins left="0" right="0" top="0.5" bottom="0.5" header="0.5" footer="0.5"/>
  <pageSetup fitToHeight="1" fitToWidth="1" horizontalDpi="600" verticalDpi="600" orientation="portrait" scale="87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PageLayoutView="0" workbookViewId="0" topLeftCell="A1">
      <pane ySplit="11" topLeftCell="A54" activePane="bottomLeft" state="frozen"/>
      <selection pane="topLeft" activeCell="A1" sqref="A1"/>
      <selection pane="bottomLeft" activeCell="G66" sqref="G66"/>
    </sheetView>
  </sheetViews>
  <sheetFormatPr defaultColWidth="9.140625" defaultRowHeight="12.75"/>
  <cols>
    <col min="1" max="1" width="15.57421875" style="3" customWidth="1"/>
    <col min="2" max="5" width="17.00390625" style="15" customWidth="1"/>
    <col min="6" max="6" width="17.00390625" style="16" customWidth="1"/>
    <col min="7" max="7" width="17.00390625" style="15" customWidth="1"/>
  </cols>
  <sheetData>
    <row r="1" spans="1:13" ht="18">
      <c r="A1" s="30" t="s">
        <v>12</v>
      </c>
      <c r="B1" s="30"/>
      <c r="C1" s="30"/>
      <c r="D1" s="30"/>
      <c r="E1" s="30"/>
      <c r="F1" s="30"/>
      <c r="G1" s="30"/>
      <c r="H1" s="23"/>
      <c r="I1" s="23"/>
      <c r="J1" s="23"/>
      <c r="K1" s="23"/>
      <c r="L1" s="23"/>
      <c r="M1" s="23"/>
    </row>
    <row r="2" spans="1:13" ht="15.75">
      <c r="A2" s="31" t="s">
        <v>13</v>
      </c>
      <c r="B2" s="31"/>
      <c r="C2" s="31"/>
      <c r="D2" s="31"/>
      <c r="E2" s="31"/>
      <c r="F2" s="31"/>
      <c r="G2" s="31"/>
      <c r="H2" s="25"/>
      <c r="I2" s="25"/>
      <c r="J2" s="25"/>
      <c r="K2" s="25"/>
      <c r="L2" s="25"/>
      <c r="M2" s="25"/>
    </row>
    <row r="3" spans="1:13" s="1" customFormat="1" ht="15.75">
      <c r="A3" s="31" t="s">
        <v>14</v>
      </c>
      <c r="B3" s="31"/>
      <c r="C3" s="31"/>
      <c r="D3" s="31"/>
      <c r="E3" s="31"/>
      <c r="F3" s="31"/>
      <c r="G3" s="31"/>
      <c r="H3" s="25"/>
      <c r="I3" s="25"/>
      <c r="J3" s="25"/>
      <c r="K3" s="25"/>
      <c r="L3" s="25"/>
      <c r="M3" s="25"/>
    </row>
    <row r="4" spans="1:13" s="1" customFormat="1" ht="15.75">
      <c r="A4" s="32" t="s">
        <v>15</v>
      </c>
      <c r="B4" s="32"/>
      <c r="C4" s="32"/>
      <c r="D4" s="32"/>
      <c r="E4" s="32"/>
      <c r="F4" s="32"/>
      <c r="G4" s="32"/>
      <c r="H4" s="26"/>
      <c r="I4" s="26"/>
      <c r="J4" s="26"/>
      <c r="K4" s="26"/>
      <c r="L4" s="26"/>
      <c r="M4" s="26"/>
    </row>
    <row r="5" spans="1:9" s="1" customFormat="1" ht="14.25">
      <c r="A5" s="33"/>
      <c r="B5" s="33"/>
      <c r="C5" s="33"/>
      <c r="D5" s="33"/>
      <c r="E5" s="33"/>
      <c r="F5" s="33"/>
      <c r="G5" s="33"/>
      <c r="H5" s="24"/>
      <c r="I5" s="24"/>
    </row>
    <row r="6" spans="1:9" s="1" customFormat="1" ht="14.25">
      <c r="A6" s="2"/>
      <c r="B6" s="2"/>
      <c r="C6" s="2"/>
      <c r="D6" s="2"/>
      <c r="E6" s="2"/>
      <c r="F6" s="2"/>
      <c r="G6" s="2"/>
      <c r="H6" s="2"/>
      <c r="I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4" t="s">
        <v>17</v>
      </c>
      <c r="B8" s="35"/>
      <c r="C8" s="35"/>
      <c r="D8" s="35"/>
      <c r="E8" s="35"/>
      <c r="F8" s="35"/>
      <c r="G8" s="36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10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9</v>
      </c>
      <c r="B11" s="8" t="s">
        <v>3</v>
      </c>
      <c r="C11" s="8" t="s">
        <v>11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1">
        <v>42826</v>
      </c>
      <c r="B13" s="15">
        <v>21342893</v>
      </c>
      <c r="C13" s="15">
        <v>0</v>
      </c>
      <c r="D13" s="15">
        <f>+B13-C13-E13</f>
        <v>19737116</v>
      </c>
      <c r="E13" s="15">
        <v>1605777</v>
      </c>
      <c r="F13" s="16">
        <f>2100/7</f>
        <v>300</v>
      </c>
      <c r="G13" s="15">
        <f>E13/F13/7</f>
        <v>764.6557142857143</v>
      </c>
    </row>
    <row r="14" spans="1:7" ht="12.75">
      <c r="A14" s="21">
        <f aca="true" t="shared" si="0" ref="A14:A64">+A13+7</f>
        <v>42833</v>
      </c>
      <c r="B14" s="15">
        <v>22311737</v>
      </c>
      <c r="C14" s="15">
        <v>0</v>
      </c>
      <c r="D14" s="15">
        <f>IF(ISBLANK(B14),"",B14-C14-E14)</f>
        <v>20630335</v>
      </c>
      <c r="E14" s="15">
        <v>1681402</v>
      </c>
      <c r="F14" s="16">
        <f>2100/7</f>
        <v>300</v>
      </c>
      <c r="G14" s="15">
        <f aca="true" t="shared" si="1" ref="G14:G64">E14/F14/7</f>
        <v>800.667619047619</v>
      </c>
    </row>
    <row r="15" spans="1:7" ht="12.75">
      <c r="A15" s="21">
        <f t="shared" si="0"/>
        <v>42840</v>
      </c>
      <c r="B15" s="15">
        <v>20626297</v>
      </c>
      <c r="C15" s="15">
        <v>0</v>
      </c>
      <c r="D15" s="15">
        <f aca="true" t="shared" si="2" ref="D15:D64">IF(ISBLANK(B15),"",B15-C15-E15)</f>
        <v>18995128</v>
      </c>
      <c r="E15" s="15">
        <v>1631169</v>
      </c>
      <c r="F15" s="16">
        <v>300</v>
      </c>
      <c r="G15" s="15">
        <f t="shared" si="1"/>
        <v>776.7471428571428</v>
      </c>
    </row>
    <row r="16" spans="1:7" ht="12.75">
      <c r="A16" s="21">
        <f t="shared" si="0"/>
        <v>42847</v>
      </c>
      <c r="B16" s="15">
        <v>21719040</v>
      </c>
      <c r="C16" s="15">
        <v>0</v>
      </c>
      <c r="D16" s="15">
        <f t="shared" si="2"/>
        <v>20127804</v>
      </c>
      <c r="E16" s="15">
        <v>1591236</v>
      </c>
      <c r="F16" s="16">
        <f>2100/7</f>
        <v>300</v>
      </c>
      <c r="G16" s="15">
        <f t="shared" si="1"/>
        <v>757.7314285714285</v>
      </c>
    </row>
    <row r="17" spans="1:7" ht="12.75">
      <c r="A17" s="21">
        <f t="shared" si="0"/>
        <v>42854</v>
      </c>
      <c r="B17" s="15">
        <v>22653408</v>
      </c>
      <c r="C17" s="15">
        <v>0</v>
      </c>
      <c r="D17" s="15">
        <f t="shared" si="2"/>
        <v>21097785</v>
      </c>
      <c r="E17" s="15">
        <v>1555623</v>
      </c>
      <c r="F17" s="16">
        <f>2100/7</f>
        <v>300</v>
      </c>
      <c r="G17" s="15">
        <f t="shared" si="1"/>
        <v>740.7728571428571</v>
      </c>
    </row>
    <row r="18" spans="1:7" ht="12.75">
      <c r="A18" s="21">
        <f t="shared" si="0"/>
        <v>42861</v>
      </c>
      <c r="B18" s="15">
        <v>30695891</v>
      </c>
      <c r="C18" s="15">
        <v>0</v>
      </c>
      <c r="D18" s="15">
        <f t="shared" si="2"/>
        <v>28599376</v>
      </c>
      <c r="E18" s="15">
        <v>2096515</v>
      </c>
      <c r="F18" s="16">
        <f>4662/7</f>
        <v>666</v>
      </c>
      <c r="G18" s="15">
        <f t="shared" si="1"/>
        <v>449.70291720291715</v>
      </c>
    </row>
    <row r="19" spans="1:7" ht="12.75">
      <c r="A19" s="21">
        <f t="shared" si="0"/>
        <v>42868</v>
      </c>
      <c r="B19" s="15">
        <v>32788960</v>
      </c>
      <c r="C19" s="15">
        <v>0</v>
      </c>
      <c r="D19" s="15">
        <f t="shared" si="2"/>
        <v>30561790</v>
      </c>
      <c r="E19" s="15">
        <v>2227170</v>
      </c>
      <c r="F19" s="16">
        <f>5089/7</f>
        <v>727</v>
      </c>
      <c r="G19" s="15">
        <f t="shared" si="1"/>
        <v>437.6439379052859</v>
      </c>
    </row>
    <row r="20" spans="1:7" ht="12.75">
      <c r="A20" s="21">
        <f t="shared" si="0"/>
        <v>42875</v>
      </c>
      <c r="B20" s="15">
        <v>34101562</v>
      </c>
      <c r="C20" s="15">
        <v>0</v>
      </c>
      <c r="D20" s="15">
        <f t="shared" si="2"/>
        <v>31829244</v>
      </c>
      <c r="E20" s="15">
        <v>2272318</v>
      </c>
      <c r="F20" s="16">
        <f>5089/7</f>
        <v>727</v>
      </c>
      <c r="G20" s="15">
        <f t="shared" si="1"/>
        <v>446.5156219296522</v>
      </c>
    </row>
    <row r="21" spans="1:7" ht="12.75">
      <c r="A21" s="21">
        <f t="shared" si="0"/>
        <v>42882</v>
      </c>
      <c r="B21" s="15">
        <v>39371112</v>
      </c>
      <c r="C21" s="15">
        <v>0</v>
      </c>
      <c r="D21" s="15">
        <f t="shared" si="2"/>
        <v>36740800</v>
      </c>
      <c r="E21" s="15">
        <v>2630312</v>
      </c>
      <c r="F21" s="16">
        <f>6727/7</f>
        <v>961</v>
      </c>
      <c r="G21" s="15">
        <f t="shared" si="1"/>
        <v>391.00817600713543</v>
      </c>
    </row>
    <row r="22" spans="1:7" ht="12.75">
      <c r="A22" s="21">
        <f t="shared" si="0"/>
        <v>42889</v>
      </c>
      <c r="B22" s="15">
        <v>43815814</v>
      </c>
      <c r="C22" s="15">
        <v>0</v>
      </c>
      <c r="D22" s="15">
        <f t="shared" si="2"/>
        <v>40918073</v>
      </c>
      <c r="E22" s="15">
        <v>2897741</v>
      </c>
      <c r="F22" s="16">
        <f>7000/7</f>
        <v>1000</v>
      </c>
      <c r="G22" s="15">
        <f t="shared" si="1"/>
        <v>413.963</v>
      </c>
    </row>
    <row r="23" spans="1:7" ht="12.75">
      <c r="A23" s="21">
        <f t="shared" si="0"/>
        <v>42896</v>
      </c>
      <c r="B23" s="15">
        <v>40388285</v>
      </c>
      <c r="C23" s="15">
        <v>7950</v>
      </c>
      <c r="D23" s="15">
        <f t="shared" si="2"/>
        <v>37758935</v>
      </c>
      <c r="E23" s="15">
        <v>2621400</v>
      </c>
      <c r="F23" s="16">
        <v>1000</v>
      </c>
      <c r="G23" s="15">
        <f t="shared" si="1"/>
        <v>374.4857142857143</v>
      </c>
    </row>
    <row r="24" spans="1:7" ht="12.75">
      <c r="A24" s="21">
        <f t="shared" si="0"/>
        <v>42903</v>
      </c>
      <c r="B24" s="15">
        <v>36930105</v>
      </c>
      <c r="C24" s="15">
        <v>0</v>
      </c>
      <c r="D24" s="15">
        <f t="shared" si="2"/>
        <v>34322951</v>
      </c>
      <c r="E24" s="15">
        <v>2607154</v>
      </c>
      <c r="F24" s="16">
        <f>7000/7</f>
        <v>1000</v>
      </c>
      <c r="G24" s="15">
        <f t="shared" si="1"/>
        <v>372.45057142857144</v>
      </c>
    </row>
    <row r="25" spans="1:7" ht="12.75">
      <c r="A25" s="21">
        <f t="shared" si="0"/>
        <v>42910</v>
      </c>
      <c r="B25" s="15">
        <v>39229224</v>
      </c>
      <c r="C25" s="15">
        <v>0</v>
      </c>
      <c r="D25" s="15">
        <f t="shared" si="2"/>
        <v>36629092</v>
      </c>
      <c r="E25" s="15">
        <v>2600132</v>
      </c>
      <c r="F25" s="16">
        <f>7000/7</f>
        <v>1000</v>
      </c>
      <c r="G25" s="15">
        <f t="shared" si="1"/>
        <v>371.4474285714286</v>
      </c>
    </row>
    <row r="26" spans="1:7" ht="12.75">
      <c r="A26" s="21">
        <f t="shared" si="0"/>
        <v>42917</v>
      </c>
      <c r="B26" s="15">
        <v>40630075</v>
      </c>
      <c r="C26" s="15">
        <v>0</v>
      </c>
      <c r="D26" s="15">
        <f t="shared" si="2"/>
        <v>37872965</v>
      </c>
      <c r="E26" s="15">
        <v>2757110</v>
      </c>
      <c r="F26" s="16">
        <v>1000</v>
      </c>
      <c r="G26" s="15">
        <f t="shared" si="1"/>
        <v>393.8728571428572</v>
      </c>
    </row>
    <row r="27" spans="1:7" ht="12.75">
      <c r="A27" s="21">
        <f t="shared" si="0"/>
        <v>42924</v>
      </c>
      <c r="B27" s="15">
        <v>45812723</v>
      </c>
      <c r="C27" s="15">
        <v>24940</v>
      </c>
      <c r="D27" s="15">
        <f t="shared" si="2"/>
        <v>42635123</v>
      </c>
      <c r="E27" s="15">
        <v>3152660</v>
      </c>
      <c r="F27" s="16">
        <f>7000/7</f>
        <v>1000</v>
      </c>
      <c r="G27" s="15">
        <f t="shared" si="1"/>
        <v>450.38</v>
      </c>
    </row>
    <row r="28" spans="1:7" ht="12.75">
      <c r="A28" s="21">
        <f t="shared" si="0"/>
        <v>42931</v>
      </c>
      <c r="B28" s="15">
        <v>47560003</v>
      </c>
      <c r="C28" s="15">
        <v>86834.03</v>
      </c>
      <c r="D28" s="15">
        <f t="shared" si="2"/>
        <v>44465548.97</v>
      </c>
      <c r="E28" s="15">
        <v>3007620</v>
      </c>
      <c r="F28" s="16">
        <f>7000/7</f>
        <v>1000</v>
      </c>
      <c r="G28" s="15">
        <f t="shared" si="1"/>
        <v>429.65999999999997</v>
      </c>
    </row>
    <row r="29" spans="1:7" ht="12.75">
      <c r="A29" s="21">
        <f t="shared" si="0"/>
        <v>42938</v>
      </c>
      <c r="B29" s="15">
        <v>46830504</v>
      </c>
      <c r="C29" s="15">
        <v>78729.5</v>
      </c>
      <c r="D29" s="15">
        <f t="shared" si="2"/>
        <v>43844422.5</v>
      </c>
      <c r="E29" s="15">
        <v>2907352</v>
      </c>
      <c r="F29" s="16">
        <f>7000/7</f>
        <v>1000</v>
      </c>
      <c r="G29" s="15">
        <f t="shared" si="1"/>
        <v>415.33599999999996</v>
      </c>
    </row>
    <row r="30" spans="1:7" ht="12.75">
      <c r="A30" s="21">
        <f t="shared" si="0"/>
        <v>42945</v>
      </c>
      <c r="B30" s="15">
        <v>49585817</v>
      </c>
      <c r="C30" s="15">
        <v>80070.43</v>
      </c>
      <c r="D30" s="15">
        <f t="shared" si="2"/>
        <v>46611159.57</v>
      </c>
      <c r="E30" s="15">
        <v>2894587</v>
      </c>
      <c r="F30" s="16">
        <v>1000</v>
      </c>
      <c r="G30" s="15">
        <f t="shared" si="1"/>
        <v>413.5124285714286</v>
      </c>
    </row>
    <row r="31" spans="1:7" ht="12.75">
      <c r="A31" s="21">
        <f t="shared" si="0"/>
        <v>42952</v>
      </c>
      <c r="B31" s="15">
        <v>50650636</v>
      </c>
      <c r="C31" s="15">
        <v>83980.34</v>
      </c>
      <c r="D31" s="15">
        <f t="shared" si="2"/>
        <v>47314922.66</v>
      </c>
      <c r="E31" s="15">
        <v>3251733</v>
      </c>
      <c r="F31" s="16">
        <f>7000/7</f>
        <v>1000</v>
      </c>
      <c r="G31" s="15">
        <f t="shared" si="1"/>
        <v>464.53328571428574</v>
      </c>
    </row>
    <row r="32" spans="1:7" ht="12.75">
      <c r="A32" s="21">
        <f t="shared" si="0"/>
        <v>42959</v>
      </c>
      <c r="B32" s="15">
        <v>51863049</v>
      </c>
      <c r="C32" s="15">
        <v>95600</v>
      </c>
      <c r="D32" s="15">
        <f t="shared" si="2"/>
        <v>48445361</v>
      </c>
      <c r="E32" s="15">
        <v>3322088</v>
      </c>
      <c r="F32" s="16">
        <v>1000</v>
      </c>
      <c r="G32" s="15">
        <f t="shared" si="1"/>
        <v>474.584</v>
      </c>
    </row>
    <row r="33" spans="1:7" ht="12.75">
      <c r="A33" s="21">
        <f t="shared" si="0"/>
        <v>42966</v>
      </c>
      <c r="B33" s="15">
        <v>49531048</v>
      </c>
      <c r="C33" s="15">
        <v>90177</v>
      </c>
      <c r="D33" s="15">
        <f t="shared" si="2"/>
        <v>46198399</v>
      </c>
      <c r="E33" s="15">
        <v>3242472</v>
      </c>
      <c r="F33" s="16">
        <f aca="true" t="shared" si="3" ref="F33:F38">7000/7</f>
        <v>1000</v>
      </c>
      <c r="G33" s="15">
        <f t="shared" si="1"/>
        <v>463.21028571428576</v>
      </c>
    </row>
    <row r="34" spans="1:7" ht="12.75">
      <c r="A34" s="21">
        <f t="shared" si="0"/>
        <v>42973</v>
      </c>
      <c r="B34" s="15">
        <v>47521803</v>
      </c>
      <c r="C34" s="15">
        <v>83786</v>
      </c>
      <c r="D34" s="15">
        <f t="shared" si="2"/>
        <v>44491106</v>
      </c>
      <c r="E34" s="15">
        <v>2946911</v>
      </c>
      <c r="F34" s="16">
        <f t="shared" si="3"/>
        <v>1000</v>
      </c>
      <c r="G34" s="15">
        <f t="shared" si="1"/>
        <v>420.98728571428575</v>
      </c>
    </row>
    <row r="35" spans="1:7" ht="12.75">
      <c r="A35" s="21">
        <f t="shared" si="0"/>
        <v>42980</v>
      </c>
      <c r="B35" s="15">
        <v>49746218</v>
      </c>
      <c r="C35" s="15">
        <v>77217</v>
      </c>
      <c r="D35" s="15">
        <f t="shared" si="2"/>
        <v>46346048</v>
      </c>
      <c r="E35" s="15">
        <v>3322953</v>
      </c>
      <c r="F35" s="16">
        <f t="shared" si="3"/>
        <v>1000</v>
      </c>
      <c r="G35" s="15">
        <f t="shared" si="1"/>
        <v>474.70757142857144</v>
      </c>
    </row>
    <row r="36" spans="1:7" ht="12.75">
      <c r="A36" s="21">
        <f t="shared" si="0"/>
        <v>42987</v>
      </c>
      <c r="B36" s="15">
        <v>51164815</v>
      </c>
      <c r="C36" s="15">
        <v>87364</v>
      </c>
      <c r="D36" s="15">
        <f t="shared" si="2"/>
        <v>47753170</v>
      </c>
      <c r="E36" s="15">
        <v>3324281</v>
      </c>
      <c r="F36" s="16">
        <f t="shared" si="3"/>
        <v>1000</v>
      </c>
      <c r="G36" s="15">
        <f t="shared" si="1"/>
        <v>474.8972857142857</v>
      </c>
    </row>
    <row r="37" spans="1:7" ht="12.75">
      <c r="A37" s="21">
        <f t="shared" si="0"/>
        <v>42994</v>
      </c>
      <c r="B37" s="15">
        <v>48524897</v>
      </c>
      <c r="C37" s="15">
        <v>81203</v>
      </c>
      <c r="D37" s="15">
        <f t="shared" si="2"/>
        <v>45467498</v>
      </c>
      <c r="E37" s="15">
        <v>2976196</v>
      </c>
      <c r="F37" s="16">
        <f t="shared" si="3"/>
        <v>1000</v>
      </c>
      <c r="G37" s="15">
        <f t="shared" si="1"/>
        <v>425.17085714285713</v>
      </c>
    </row>
    <row r="38" spans="1:7" ht="12.75">
      <c r="A38" s="21">
        <f t="shared" si="0"/>
        <v>43001</v>
      </c>
      <c r="B38" s="15">
        <v>51289642</v>
      </c>
      <c r="C38" s="15">
        <v>84622</v>
      </c>
      <c r="D38" s="15">
        <f t="shared" si="2"/>
        <v>48098185</v>
      </c>
      <c r="E38" s="15">
        <v>3106835</v>
      </c>
      <c r="F38" s="16">
        <f t="shared" si="3"/>
        <v>1000</v>
      </c>
      <c r="G38" s="15">
        <f t="shared" si="1"/>
        <v>443.8335714285714</v>
      </c>
    </row>
    <row r="39" spans="1:7" ht="12.75">
      <c r="A39" s="21">
        <f t="shared" si="0"/>
        <v>43008</v>
      </c>
      <c r="B39" s="15">
        <v>49133106</v>
      </c>
      <c r="C39" s="15">
        <v>81922</v>
      </c>
      <c r="D39" s="15">
        <f t="shared" si="2"/>
        <v>45979555</v>
      </c>
      <c r="E39" s="15">
        <v>3071629</v>
      </c>
      <c r="F39" s="16">
        <f aca="true" t="shared" si="4" ref="F39:F44">7000/7</f>
        <v>1000</v>
      </c>
      <c r="G39" s="15">
        <f t="shared" si="1"/>
        <v>438.80414285714284</v>
      </c>
    </row>
    <row r="40" spans="1:7" ht="12.75">
      <c r="A40" s="21">
        <f t="shared" si="0"/>
        <v>43015</v>
      </c>
      <c r="B40" s="15">
        <v>49691752</v>
      </c>
      <c r="C40" s="15">
        <v>108614</v>
      </c>
      <c r="D40" s="15">
        <f t="shared" si="2"/>
        <v>46530446</v>
      </c>
      <c r="E40" s="15">
        <v>3052692</v>
      </c>
      <c r="F40" s="16">
        <f t="shared" si="4"/>
        <v>1000</v>
      </c>
      <c r="G40" s="15">
        <f t="shared" si="1"/>
        <v>436.0988571428571</v>
      </c>
    </row>
    <row r="41" spans="1:7" ht="12.75">
      <c r="A41" s="21">
        <f t="shared" si="0"/>
        <v>43022</v>
      </c>
      <c r="B41" s="15">
        <v>53500111</v>
      </c>
      <c r="C41" s="15">
        <v>127694</v>
      </c>
      <c r="D41" s="15">
        <f t="shared" si="2"/>
        <v>50186057</v>
      </c>
      <c r="E41" s="15">
        <v>3186360</v>
      </c>
      <c r="F41" s="16">
        <f t="shared" si="4"/>
        <v>1000</v>
      </c>
      <c r="G41" s="15">
        <f t="shared" si="1"/>
        <v>455.19428571428574</v>
      </c>
    </row>
    <row r="42" spans="1:7" ht="12.75">
      <c r="A42" s="21">
        <f t="shared" si="0"/>
        <v>43029</v>
      </c>
      <c r="B42" s="15">
        <v>51810247</v>
      </c>
      <c r="C42" s="15">
        <v>148224</v>
      </c>
      <c r="D42" s="15">
        <f t="shared" si="2"/>
        <v>48570779</v>
      </c>
      <c r="E42" s="15">
        <v>3091244</v>
      </c>
      <c r="F42" s="16">
        <f t="shared" si="4"/>
        <v>1000</v>
      </c>
      <c r="G42" s="15">
        <f t="shared" si="1"/>
        <v>441.6062857142857</v>
      </c>
    </row>
    <row r="43" spans="1:7" ht="12.75">
      <c r="A43" s="21">
        <f t="shared" si="0"/>
        <v>43036</v>
      </c>
      <c r="B43" s="15">
        <v>53276912</v>
      </c>
      <c r="C43" s="15">
        <v>158666</v>
      </c>
      <c r="D43" s="15">
        <f t="shared" si="2"/>
        <v>49878724</v>
      </c>
      <c r="E43" s="15">
        <v>3239522</v>
      </c>
      <c r="F43" s="16">
        <f t="shared" si="4"/>
        <v>1000</v>
      </c>
      <c r="G43" s="15">
        <f t="shared" si="1"/>
        <v>462.7888571428571</v>
      </c>
    </row>
    <row r="44" spans="1:7" ht="12.75">
      <c r="A44" s="21">
        <f t="shared" si="0"/>
        <v>43043</v>
      </c>
      <c r="B44" s="15">
        <v>51945370</v>
      </c>
      <c r="C44" s="15">
        <v>130502</v>
      </c>
      <c r="D44" s="15">
        <f t="shared" si="2"/>
        <v>48504723</v>
      </c>
      <c r="E44" s="15">
        <v>3310145</v>
      </c>
      <c r="F44" s="16">
        <f t="shared" si="4"/>
        <v>1000</v>
      </c>
      <c r="G44" s="15">
        <f t="shared" si="1"/>
        <v>472.8778571428571</v>
      </c>
    </row>
    <row r="45" spans="1:7" ht="12.75">
      <c r="A45" s="21">
        <f t="shared" si="0"/>
        <v>43050</v>
      </c>
      <c r="B45" s="15">
        <v>51503737</v>
      </c>
      <c r="C45" s="15">
        <v>141864</v>
      </c>
      <c r="D45" s="15">
        <f t="shared" si="2"/>
        <v>48327155</v>
      </c>
      <c r="E45" s="15">
        <v>3034718</v>
      </c>
      <c r="F45" s="16">
        <f aca="true" t="shared" si="5" ref="F45:F50">7000/7</f>
        <v>1000</v>
      </c>
      <c r="G45" s="15">
        <f t="shared" si="1"/>
        <v>433.5311428571428</v>
      </c>
    </row>
    <row r="46" spans="1:7" ht="12.75">
      <c r="A46" s="21">
        <f t="shared" si="0"/>
        <v>43057</v>
      </c>
      <c r="B46" s="15">
        <v>49829884</v>
      </c>
      <c r="C46" s="15">
        <v>146695</v>
      </c>
      <c r="D46" s="15">
        <f t="shared" si="2"/>
        <v>46658311</v>
      </c>
      <c r="E46" s="15">
        <v>3024878</v>
      </c>
      <c r="F46" s="16">
        <f t="shared" si="5"/>
        <v>1000</v>
      </c>
      <c r="G46" s="15">
        <f t="shared" si="1"/>
        <v>432.1254285714286</v>
      </c>
    </row>
    <row r="47" spans="1:7" ht="12.75">
      <c r="A47" s="21">
        <f t="shared" si="0"/>
        <v>43064</v>
      </c>
      <c r="B47" s="15">
        <v>51653632</v>
      </c>
      <c r="C47" s="15">
        <v>154355</v>
      </c>
      <c r="D47" s="15">
        <f t="shared" si="2"/>
        <v>48244930</v>
      </c>
      <c r="E47" s="15">
        <v>3254347</v>
      </c>
      <c r="F47" s="16">
        <f t="shared" si="5"/>
        <v>1000</v>
      </c>
      <c r="G47" s="15">
        <f t="shared" si="1"/>
        <v>464.9067142857143</v>
      </c>
    </row>
    <row r="48" spans="1:7" ht="12.75">
      <c r="A48" s="21">
        <f t="shared" si="0"/>
        <v>43071</v>
      </c>
      <c r="B48" s="15">
        <v>51632317</v>
      </c>
      <c r="C48" s="15">
        <v>234698</v>
      </c>
      <c r="D48" s="15">
        <f t="shared" si="2"/>
        <v>48230173</v>
      </c>
      <c r="E48" s="15">
        <v>3167446</v>
      </c>
      <c r="F48" s="16">
        <f t="shared" si="5"/>
        <v>1000</v>
      </c>
      <c r="G48" s="15">
        <f t="shared" si="1"/>
        <v>452.4922857142857</v>
      </c>
    </row>
    <row r="49" spans="1:7" ht="12.75">
      <c r="A49" s="21">
        <f t="shared" si="0"/>
        <v>43078</v>
      </c>
      <c r="B49" s="15">
        <v>51855909</v>
      </c>
      <c r="C49" s="15">
        <f>326415-2200</f>
        <v>324215</v>
      </c>
      <c r="D49" s="15">
        <f t="shared" si="2"/>
        <v>48687022</v>
      </c>
      <c r="E49" s="15">
        <v>2844672</v>
      </c>
      <c r="F49" s="16">
        <f t="shared" si="5"/>
        <v>1000</v>
      </c>
      <c r="G49" s="15">
        <f t="shared" si="1"/>
        <v>406.3817142857143</v>
      </c>
    </row>
    <row r="50" spans="1:7" ht="12.75">
      <c r="A50" s="21">
        <f t="shared" si="0"/>
        <v>43085</v>
      </c>
      <c r="B50" s="15">
        <v>51084522</v>
      </c>
      <c r="C50" s="15">
        <v>447348</v>
      </c>
      <c r="D50" s="15">
        <f t="shared" si="2"/>
        <v>48070547</v>
      </c>
      <c r="E50" s="15">
        <v>2566627</v>
      </c>
      <c r="F50" s="16">
        <f t="shared" si="5"/>
        <v>1000</v>
      </c>
      <c r="G50" s="15">
        <f t="shared" si="1"/>
        <v>366.661</v>
      </c>
    </row>
    <row r="51" spans="1:7" ht="12.75">
      <c r="A51" s="21">
        <f t="shared" si="0"/>
        <v>43092</v>
      </c>
      <c r="B51" s="15">
        <v>55851582</v>
      </c>
      <c r="C51" s="15">
        <v>313671</v>
      </c>
      <c r="D51" s="15">
        <f t="shared" si="2"/>
        <v>52532597</v>
      </c>
      <c r="E51" s="15">
        <v>3005314</v>
      </c>
      <c r="F51" s="16">
        <f aca="true" t="shared" si="6" ref="F51:F56">7000/7</f>
        <v>1000</v>
      </c>
      <c r="G51" s="15">
        <f t="shared" si="1"/>
        <v>429.33057142857143</v>
      </c>
    </row>
    <row r="52" spans="1:7" ht="12.75">
      <c r="A52" s="21">
        <f t="shared" si="0"/>
        <v>43099</v>
      </c>
      <c r="B52" s="15">
        <v>57085622</v>
      </c>
      <c r="C52" s="15">
        <v>198700</v>
      </c>
      <c r="D52" s="15">
        <f t="shared" si="2"/>
        <v>53256777</v>
      </c>
      <c r="E52" s="15">
        <v>3630145</v>
      </c>
      <c r="F52" s="16">
        <f t="shared" si="6"/>
        <v>1000</v>
      </c>
      <c r="G52" s="15">
        <f t="shared" si="1"/>
        <v>518.5921428571429</v>
      </c>
    </row>
    <row r="53" spans="1:7" ht="12.75">
      <c r="A53" s="21">
        <f t="shared" si="0"/>
        <v>43106</v>
      </c>
      <c r="B53" s="15">
        <v>49930240</v>
      </c>
      <c r="C53" s="15">
        <v>114354</v>
      </c>
      <c r="D53" s="15">
        <f t="shared" si="2"/>
        <v>46807372</v>
      </c>
      <c r="E53" s="15">
        <v>3008514</v>
      </c>
      <c r="F53" s="16">
        <f t="shared" si="6"/>
        <v>1000</v>
      </c>
      <c r="G53" s="15">
        <f t="shared" si="1"/>
        <v>429.7877142857143</v>
      </c>
    </row>
    <row r="54" spans="1:7" ht="12.75">
      <c r="A54" s="21">
        <f t="shared" si="0"/>
        <v>43113</v>
      </c>
      <c r="B54" s="15">
        <v>55168898</v>
      </c>
      <c r="C54" s="15">
        <f>154394-4200</f>
        <v>150194</v>
      </c>
      <c r="D54" s="15">
        <f t="shared" si="2"/>
        <v>51606328</v>
      </c>
      <c r="E54" s="15">
        <v>3412376</v>
      </c>
      <c r="F54" s="16">
        <f t="shared" si="6"/>
        <v>1000</v>
      </c>
      <c r="G54" s="15">
        <f t="shared" si="1"/>
        <v>487.48228571428575</v>
      </c>
    </row>
    <row r="55" spans="1:7" ht="12.75">
      <c r="A55" s="21">
        <f t="shared" si="0"/>
        <v>43120</v>
      </c>
      <c r="B55" s="15">
        <v>59013077</v>
      </c>
      <c r="C55" s="15">
        <v>170816</v>
      </c>
      <c r="D55" s="15">
        <f t="shared" si="2"/>
        <v>55037472</v>
      </c>
      <c r="E55" s="15">
        <v>3804789</v>
      </c>
      <c r="F55" s="16">
        <f t="shared" si="6"/>
        <v>1000</v>
      </c>
      <c r="G55" s="15">
        <f t="shared" si="1"/>
        <v>543.5412857142858</v>
      </c>
    </row>
    <row r="56" spans="1:7" ht="12.75">
      <c r="A56" s="21">
        <f t="shared" si="0"/>
        <v>43127</v>
      </c>
      <c r="B56" s="15">
        <v>58363375</v>
      </c>
      <c r="C56" s="15">
        <v>173123</v>
      </c>
      <c r="D56" s="15">
        <f t="shared" si="2"/>
        <v>54739969</v>
      </c>
      <c r="E56" s="15">
        <v>3450283</v>
      </c>
      <c r="F56" s="16">
        <f t="shared" si="6"/>
        <v>1000</v>
      </c>
      <c r="G56" s="15">
        <f t="shared" si="1"/>
        <v>492.89757142857144</v>
      </c>
    </row>
    <row r="57" spans="1:7" ht="12.75">
      <c r="A57" s="21">
        <f t="shared" si="0"/>
        <v>43134</v>
      </c>
      <c r="B57" s="15">
        <v>57089975</v>
      </c>
      <c r="C57" s="15">
        <v>165191</v>
      </c>
      <c r="D57" s="15">
        <f t="shared" si="2"/>
        <v>53522514</v>
      </c>
      <c r="E57" s="15">
        <v>3402270</v>
      </c>
      <c r="F57" s="16">
        <f aca="true" t="shared" si="7" ref="F57:F63">7000/7</f>
        <v>1000</v>
      </c>
      <c r="G57" s="15">
        <f t="shared" si="1"/>
        <v>486.0385714285714</v>
      </c>
    </row>
    <row r="58" spans="1:7" ht="12.75">
      <c r="A58" s="21">
        <f t="shared" si="0"/>
        <v>43141</v>
      </c>
      <c r="B58" s="15">
        <v>58442862</v>
      </c>
      <c r="C58" s="15">
        <f>153370-3580</f>
        <v>149790</v>
      </c>
      <c r="D58" s="15">
        <f t="shared" si="2"/>
        <v>54648918</v>
      </c>
      <c r="E58" s="15">
        <v>3644154</v>
      </c>
      <c r="F58" s="16">
        <f t="shared" si="7"/>
        <v>1000</v>
      </c>
      <c r="G58" s="15">
        <f t="shared" si="1"/>
        <v>520.5934285714286</v>
      </c>
    </row>
    <row r="59" spans="1:7" ht="12.75">
      <c r="A59" s="21">
        <f t="shared" si="0"/>
        <v>43148</v>
      </c>
      <c r="B59" s="15">
        <v>59535606</v>
      </c>
      <c r="C59" s="15">
        <v>160433</v>
      </c>
      <c r="D59" s="15">
        <f t="shared" si="2"/>
        <v>55677489</v>
      </c>
      <c r="E59" s="15">
        <v>3697684</v>
      </c>
      <c r="F59" s="16">
        <f t="shared" si="7"/>
        <v>1000</v>
      </c>
      <c r="G59" s="15">
        <f t="shared" si="1"/>
        <v>528.2405714285715</v>
      </c>
    </row>
    <row r="60" spans="1:7" ht="12.75">
      <c r="A60" s="21">
        <f t="shared" si="0"/>
        <v>43155</v>
      </c>
      <c r="B60" s="15">
        <v>70220503</v>
      </c>
      <c r="C60" s="15">
        <v>175016</v>
      </c>
      <c r="D60" s="15">
        <f t="shared" si="2"/>
        <v>65939236</v>
      </c>
      <c r="E60" s="15">
        <v>4106251</v>
      </c>
      <c r="F60" s="16">
        <f t="shared" si="7"/>
        <v>1000</v>
      </c>
      <c r="G60" s="15">
        <f t="shared" si="1"/>
        <v>586.6072857142857</v>
      </c>
    </row>
    <row r="61" spans="1:7" ht="12.75">
      <c r="A61" s="21">
        <f t="shared" si="0"/>
        <v>43162</v>
      </c>
      <c r="B61" s="15">
        <v>64117340</v>
      </c>
      <c r="C61" s="15">
        <v>162831</v>
      </c>
      <c r="D61" s="15">
        <f t="shared" si="2"/>
        <v>59939427</v>
      </c>
      <c r="E61" s="15">
        <v>4015082</v>
      </c>
      <c r="F61" s="16">
        <f t="shared" si="7"/>
        <v>1000</v>
      </c>
      <c r="G61" s="15">
        <f t="shared" si="1"/>
        <v>573.5831428571429</v>
      </c>
    </row>
    <row r="62" spans="1:7" ht="12.75">
      <c r="A62" s="21">
        <f t="shared" si="0"/>
        <v>43169</v>
      </c>
      <c r="B62" s="15">
        <v>63507652</v>
      </c>
      <c r="C62" s="15">
        <v>153033</v>
      </c>
      <c r="D62" s="15">
        <f t="shared" si="2"/>
        <v>59412952</v>
      </c>
      <c r="E62" s="15">
        <v>3941667</v>
      </c>
      <c r="F62" s="16">
        <f t="shared" si="7"/>
        <v>1000</v>
      </c>
      <c r="G62" s="15">
        <f t="shared" si="1"/>
        <v>563.0952857142858</v>
      </c>
    </row>
    <row r="63" spans="1:7" ht="12.75">
      <c r="A63" s="21">
        <f t="shared" si="0"/>
        <v>43176</v>
      </c>
      <c r="B63" s="15">
        <v>62363498.949999996</v>
      </c>
      <c r="C63" s="15">
        <v>149002.65999999997</v>
      </c>
      <c r="D63" s="15">
        <f t="shared" si="2"/>
        <v>58522379.93</v>
      </c>
      <c r="E63" s="15">
        <v>3692116.3599999994</v>
      </c>
      <c r="F63" s="16">
        <f t="shared" si="7"/>
        <v>1000</v>
      </c>
      <c r="G63" s="15">
        <f t="shared" si="1"/>
        <v>527.4451942857143</v>
      </c>
    </row>
    <row r="64" spans="1:7" ht="12.75">
      <c r="A64" s="21">
        <f t="shared" si="0"/>
        <v>43183</v>
      </c>
      <c r="B64" s="15">
        <v>62321850</v>
      </c>
      <c r="C64" s="15">
        <v>146945</v>
      </c>
      <c r="D64" s="15">
        <f t="shared" si="2"/>
        <v>58194390</v>
      </c>
      <c r="E64" s="15">
        <v>3980515</v>
      </c>
      <c r="F64" s="16">
        <f>7000/7</f>
        <v>1000</v>
      </c>
      <c r="G64" s="15">
        <f t="shared" si="1"/>
        <v>568.645</v>
      </c>
    </row>
    <row r="65" ht="12.75">
      <c r="A65" s="21"/>
    </row>
    <row r="66" spans="1:7" ht="13.5" thickBot="1">
      <c r="A66" s="3" t="s">
        <v>8</v>
      </c>
      <c r="B66" s="17">
        <f>SUM(B13:B65)</f>
        <v>2486615137.95</v>
      </c>
      <c r="C66" s="17">
        <f>SUM(C13:C65)</f>
        <v>5550369.96</v>
      </c>
      <c r="D66" s="17">
        <f>SUM(D13:D65)</f>
        <v>2325198580.6299996</v>
      </c>
      <c r="E66" s="17">
        <f>SUM(E13:E65)</f>
        <v>155866187.36</v>
      </c>
      <c r="F66" s="22">
        <f>SUM(F13:F65)/COUNT(F13:F65)</f>
        <v>915.0192307692307</v>
      </c>
      <c r="G66" s="17">
        <f>+E66/SUM(F13:F65)/7</f>
        <v>467.9724720851961</v>
      </c>
    </row>
    <row r="67" spans="1:5" s="20" customFormat="1" ht="13.5" thickTop="1">
      <c r="A67" s="18"/>
      <c r="B67" s="19"/>
      <c r="C67" s="19"/>
      <c r="D67" s="19"/>
      <c r="E67" s="19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jakes58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">
      <pane ySplit="11" topLeftCell="A51" activePane="bottomLeft" state="frozen"/>
      <selection pane="topLeft" activeCell="A1" sqref="A1"/>
      <selection pane="bottomLeft" activeCell="G67" sqref="G67"/>
    </sheetView>
  </sheetViews>
  <sheetFormatPr defaultColWidth="9.140625" defaultRowHeight="12.75"/>
  <cols>
    <col min="1" max="1" width="15.57421875" style="3" customWidth="1"/>
    <col min="2" max="5" width="17.00390625" style="15" customWidth="1"/>
    <col min="6" max="6" width="17.00390625" style="16" customWidth="1"/>
    <col min="7" max="7" width="17.00390625" style="15" customWidth="1"/>
  </cols>
  <sheetData>
    <row r="1" spans="1:13" ht="18">
      <c r="A1" s="30" t="s">
        <v>12</v>
      </c>
      <c r="B1" s="30"/>
      <c r="C1" s="30"/>
      <c r="D1" s="30"/>
      <c r="E1" s="30"/>
      <c r="F1" s="30"/>
      <c r="G1" s="30"/>
      <c r="H1" s="23"/>
      <c r="I1" s="23"/>
      <c r="J1" s="23"/>
      <c r="K1" s="23"/>
      <c r="L1" s="23"/>
      <c r="M1" s="23"/>
    </row>
    <row r="2" spans="1:13" ht="15.75">
      <c r="A2" s="31" t="s">
        <v>13</v>
      </c>
      <c r="B2" s="31"/>
      <c r="C2" s="31"/>
      <c r="D2" s="31"/>
      <c r="E2" s="31"/>
      <c r="F2" s="31"/>
      <c r="G2" s="31"/>
      <c r="H2" s="25"/>
      <c r="I2" s="25"/>
      <c r="J2" s="25"/>
      <c r="K2" s="25"/>
      <c r="L2" s="25"/>
      <c r="M2" s="25"/>
    </row>
    <row r="3" spans="1:13" s="1" customFormat="1" ht="15.75">
      <c r="A3" s="31" t="s">
        <v>14</v>
      </c>
      <c r="B3" s="31"/>
      <c r="C3" s="31"/>
      <c r="D3" s="31"/>
      <c r="E3" s="31"/>
      <c r="F3" s="31"/>
      <c r="G3" s="31"/>
      <c r="H3" s="25"/>
      <c r="I3" s="25"/>
      <c r="J3" s="25"/>
      <c r="K3" s="25"/>
      <c r="L3" s="25"/>
      <c r="M3" s="25"/>
    </row>
    <row r="4" spans="1:13" s="1" customFormat="1" ht="15.75">
      <c r="A4" s="32" t="s">
        <v>15</v>
      </c>
      <c r="B4" s="32"/>
      <c r="C4" s="32"/>
      <c r="D4" s="32"/>
      <c r="E4" s="32"/>
      <c r="F4" s="32"/>
      <c r="G4" s="32"/>
      <c r="H4" s="26"/>
      <c r="I4" s="26"/>
      <c r="J4" s="26"/>
      <c r="K4" s="26"/>
      <c r="L4" s="26"/>
      <c r="M4" s="26"/>
    </row>
    <row r="5" spans="1:9" s="1" customFormat="1" ht="14.25">
      <c r="A5" s="33"/>
      <c r="B5" s="33"/>
      <c r="C5" s="33"/>
      <c r="D5" s="33"/>
      <c r="E5" s="33"/>
      <c r="F5" s="33"/>
      <c r="G5" s="33"/>
      <c r="H5" s="24"/>
      <c r="I5" s="24"/>
    </row>
    <row r="6" spans="1:9" s="1" customFormat="1" ht="14.25">
      <c r="A6" s="2"/>
      <c r="B6" s="2"/>
      <c r="C6" s="2"/>
      <c r="D6" s="2"/>
      <c r="E6" s="2"/>
      <c r="F6" s="2"/>
      <c r="G6" s="2"/>
      <c r="H6" s="2"/>
      <c r="I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4" t="s">
        <v>16</v>
      </c>
      <c r="B8" s="35"/>
      <c r="C8" s="35"/>
      <c r="D8" s="35"/>
      <c r="E8" s="35"/>
      <c r="F8" s="35"/>
      <c r="G8" s="36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10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9</v>
      </c>
      <c r="B11" s="8" t="s">
        <v>3</v>
      </c>
      <c r="C11" s="8" t="s">
        <v>11</v>
      </c>
      <c r="D11" s="8" t="s">
        <v>4</v>
      </c>
      <c r="E11" s="8" t="s">
        <v>5</v>
      </c>
      <c r="F11" s="14" t="s">
        <v>6</v>
      </c>
      <c r="G11" s="8" t="s">
        <v>7</v>
      </c>
    </row>
    <row r="13" ht="12.75">
      <c r="A13" s="21">
        <v>42462</v>
      </c>
    </row>
    <row r="14" ht="12.75">
      <c r="A14" s="21">
        <f aca="true" t="shared" si="0" ref="A14:A64">+A13+7</f>
        <v>42469</v>
      </c>
    </row>
    <row r="15" ht="12.75">
      <c r="A15" s="21">
        <f t="shared" si="0"/>
        <v>42476</v>
      </c>
    </row>
    <row r="16" ht="12.75">
      <c r="A16" s="21">
        <f t="shared" si="0"/>
        <v>42483</v>
      </c>
    </row>
    <row r="17" ht="12.75">
      <c r="A17" s="21">
        <f t="shared" si="0"/>
        <v>42490</v>
      </c>
    </row>
    <row r="18" ht="12.75">
      <c r="A18" s="21">
        <f t="shared" si="0"/>
        <v>42497</v>
      </c>
    </row>
    <row r="19" ht="12.75">
      <c r="A19" s="21">
        <f t="shared" si="0"/>
        <v>42504</v>
      </c>
    </row>
    <row r="20" ht="12.75">
      <c r="A20" s="21">
        <f t="shared" si="0"/>
        <v>42511</v>
      </c>
    </row>
    <row r="21" ht="12.75">
      <c r="A21" s="21">
        <f t="shared" si="0"/>
        <v>42518</v>
      </c>
    </row>
    <row r="22" ht="12.75">
      <c r="A22" s="21">
        <f t="shared" si="0"/>
        <v>42525</v>
      </c>
    </row>
    <row r="23" ht="12.75">
      <c r="A23" s="21">
        <f t="shared" si="0"/>
        <v>42532</v>
      </c>
    </row>
    <row r="24" ht="12.75">
      <c r="A24" s="21">
        <f t="shared" si="0"/>
        <v>42539</v>
      </c>
    </row>
    <row r="25" ht="12.75">
      <c r="A25" s="21">
        <f t="shared" si="0"/>
        <v>42546</v>
      </c>
    </row>
    <row r="26" ht="12.75">
      <c r="A26" s="21">
        <f t="shared" si="0"/>
        <v>42553</v>
      </c>
    </row>
    <row r="27" ht="12.75">
      <c r="A27" s="21">
        <f t="shared" si="0"/>
        <v>42560</v>
      </c>
    </row>
    <row r="28" ht="12.75">
      <c r="A28" s="21">
        <f t="shared" si="0"/>
        <v>42567</v>
      </c>
    </row>
    <row r="29" ht="12.75">
      <c r="A29" s="21">
        <f t="shared" si="0"/>
        <v>42574</v>
      </c>
    </row>
    <row r="30" ht="12.75">
      <c r="A30" s="21">
        <f t="shared" si="0"/>
        <v>42581</v>
      </c>
    </row>
    <row r="31" ht="12.75">
      <c r="A31" s="21">
        <f t="shared" si="0"/>
        <v>42588</v>
      </c>
    </row>
    <row r="32" ht="12.75">
      <c r="A32" s="21">
        <f t="shared" si="0"/>
        <v>42595</v>
      </c>
    </row>
    <row r="33" ht="12.75">
      <c r="A33" s="21">
        <f t="shared" si="0"/>
        <v>42602</v>
      </c>
    </row>
    <row r="34" ht="12.75">
      <c r="A34" s="21">
        <f t="shared" si="0"/>
        <v>42609</v>
      </c>
    </row>
    <row r="35" ht="12.75">
      <c r="A35" s="21">
        <f t="shared" si="0"/>
        <v>42616</v>
      </c>
    </row>
    <row r="36" ht="12.75">
      <c r="A36" s="21">
        <f t="shared" si="0"/>
        <v>42623</v>
      </c>
    </row>
    <row r="37" ht="12.75">
      <c r="A37" s="21">
        <f t="shared" si="0"/>
        <v>42630</v>
      </c>
    </row>
    <row r="38" ht="12.75">
      <c r="A38" s="21">
        <f t="shared" si="0"/>
        <v>42637</v>
      </c>
    </row>
    <row r="39" ht="12.75">
      <c r="A39" s="21">
        <f t="shared" si="0"/>
        <v>42644</v>
      </c>
    </row>
    <row r="40" ht="12.75">
      <c r="A40" s="21">
        <f t="shared" si="0"/>
        <v>42651</v>
      </c>
    </row>
    <row r="41" ht="12.75">
      <c r="A41" s="21">
        <f t="shared" si="0"/>
        <v>42658</v>
      </c>
    </row>
    <row r="42" ht="12.75">
      <c r="A42" s="21">
        <f t="shared" si="0"/>
        <v>42665</v>
      </c>
    </row>
    <row r="43" ht="12.75">
      <c r="A43" s="21">
        <f t="shared" si="0"/>
        <v>42672</v>
      </c>
    </row>
    <row r="44" ht="12.75">
      <c r="A44" s="21">
        <f t="shared" si="0"/>
        <v>42679</v>
      </c>
    </row>
    <row r="45" ht="12.75">
      <c r="A45" s="21">
        <f t="shared" si="0"/>
        <v>42686</v>
      </c>
    </row>
    <row r="46" ht="12.75">
      <c r="A46" s="21">
        <f t="shared" si="0"/>
        <v>42693</v>
      </c>
    </row>
    <row r="47" ht="12.75">
      <c r="A47" s="21">
        <f t="shared" si="0"/>
        <v>42700</v>
      </c>
    </row>
    <row r="48" ht="12.75">
      <c r="A48" s="21">
        <f t="shared" si="0"/>
        <v>42707</v>
      </c>
    </row>
    <row r="49" ht="12.75">
      <c r="A49" s="21">
        <f t="shared" si="0"/>
        <v>42714</v>
      </c>
    </row>
    <row r="50" ht="12.75">
      <c r="A50" s="21">
        <f t="shared" si="0"/>
        <v>42721</v>
      </c>
    </row>
    <row r="51" ht="12.75">
      <c r="A51" s="21">
        <f t="shared" si="0"/>
        <v>42728</v>
      </c>
    </row>
    <row r="52" ht="12.75">
      <c r="A52" s="21">
        <f t="shared" si="0"/>
        <v>42735</v>
      </c>
    </row>
    <row r="53" ht="12.75">
      <c r="A53" s="21">
        <f t="shared" si="0"/>
        <v>42742</v>
      </c>
    </row>
    <row r="54" ht="12.75">
      <c r="A54" s="21">
        <f t="shared" si="0"/>
        <v>42749</v>
      </c>
    </row>
    <row r="55" ht="12.75">
      <c r="A55" s="21">
        <f t="shared" si="0"/>
        <v>42756</v>
      </c>
    </row>
    <row r="56" ht="12.75">
      <c r="A56" s="21">
        <f t="shared" si="0"/>
        <v>42763</v>
      </c>
    </row>
    <row r="57" ht="12.75">
      <c r="A57" s="21">
        <f t="shared" si="0"/>
        <v>42770</v>
      </c>
    </row>
    <row r="58" ht="12.75">
      <c r="A58" s="21">
        <f t="shared" si="0"/>
        <v>42777</v>
      </c>
    </row>
    <row r="59" ht="12.75">
      <c r="A59" s="21">
        <f t="shared" si="0"/>
        <v>42784</v>
      </c>
    </row>
    <row r="60" ht="12.75">
      <c r="A60" s="21">
        <f t="shared" si="0"/>
        <v>42791</v>
      </c>
    </row>
    <row r="61" spans="1:7" ht="12.75">
      <c r="A61" s="21">
        <f t="shared" si="0"/>
        <v>42798</v>
      </c>
      <c r="B61" s="15">
        <v>19285190</v>
      </c>
      <c r="C61" s="15">
        <v>0</v>
      </c>
      <c r="D61" s="15">
        <f>+B61-C61-E61</f>
        <v>17857134</v>
      </c>
      <c r="E61" s="15">
        <v>1428056</v>
      </c>
      <c r="F61" s="16">
        <v>264</v>
      </c>
      <c r="G61" s="15">
        <v>902</v>
      </c>
    </row>
    <row r="62" spans="1:7" ht="12.75">
      <c r="A62" s="21">
        <f t="shared" si="0"/>
        <v>42805</v>
      </c>
      <c r="B62" s="15">
        <v>20769272</v>
      </c>
      <c r="C62" s="15">
        <v>0</v>
      </c>
      <c r="D62" s="15">
        <f>+B62-C62-E62</f>
        <v>19239329</v>
      </c>
      <c r="E62" s="15">
        <v>1529943</v>
      </c>
      <c r="F62" s="16">
        <f>1925/7</f>
        <v>275</v>
      </c>
      <c r="G62" s="15">
        <v>795</v>
      </c>
    </row>
    <row r="63" spans="1:7" ht="12.75">
      <c r="A63" s="21">
        <f t="shared" si="0"/>
        <v>42812</v>
      </c>
      <c r="B63" s="15">
        <v>19840146</v>
      </c>
      <c r="C63" s="15">
        <v>0</v>
      </c>
      <c r="D63" s="15">
        <f>+B63-C63-E63</f>
        <v>18354485</v>
      </c>
      <c r="E63" s="15">
        <v>1485661</v>
      </c>
      <c r="F63" s="16">
        <v>300</v>
      </c>
      <c r="G63" s="15">
        <v>707</v>
      </c>
    </row>
    <row r="64" spans="1:7" ht="12.75">
      <c r="A64" s="21">
        <f t="shared" si="0"/>
        <v>42819</v>
      </c>
      <c r="B64" s="15">
        <v>22572816</v>
      </c>
      <c r="C64" s="15">
        <v>0</v>
      </c>
      <c r="D64" s="15">
        <f>+B64-C64-E64</f>
        <v>20847132</v>
      </c>
      <c r="E64" s="15">
        <v>1725684</v>
      </c>
      <c r="F64" s="16">
        <f>2100/7</f>
        <v>300</v>
      </c>
      <c r="G64" s="15">
        <v>822</v>
      </c>
    </row>
    <row r="65" ht="12.75">
      <c r="A65" s="21"/>
    </row>
    <row r="66" ht="12.75">
      <c r="A66" s="21"/>
    </row>
    <row r="67" spans="1:7" ht="13.5" thickBot="1">
      <c r="A67" s="3" t="s">
        <v>8</v>
      </c>
      <c r="B67" s="17">
        <f>SUM(B13:B65)</f>
        <v>82467424</v>
      </c>
      <c r="C67" s="17">
        <f>SUM(C13:C65)</f>
        <v>0</v>
      </c>
      <c r="D67" s="17">
        <f>SUM(D13:D65)</f>
        <v>76298080</v>
      </c>
      <c r="E67" s="17">
        <f>SUM(E13:E65)</f>
        <v>6169344</v>
      </c>
      <c r="F67" s="22">
        <f>SUM(F13:F66)/COUNT(F13:F66)</f>
        <v>284.75</v>
      </c>
      <c r="G67" s="17">
        <f>+E67/SUM(F13:F66)/7</f>
        <v>773.7795058321836</v>
      </c>
    </row>
    <row r="68" spans="1:5" s="20" customFormat="1" ht="13.5" thickTop="1">
      <c r="A68" s="18"/>
      <c r="B68" s="19"/>
      <c r="C68" s="19"/>
      <c r="D68" s="19"/>
      <c r="E68" s="19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jakes58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Lottery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Roddy</dc:creator>
  <cp:keywords/>
  <dc:description/>
  <cp:lastModifiedBy>Nagori, Rubina (GAMING)</cp:lastModifiedBy>
  <cp:lastPrinted>2024-07-08T19:21:55Z</cp:lastPrinted>
  <dcterms:created xsi:type="dcterms:W3CDTF">2007-10-10T21:03:54Z</dcterms:created>
  <dcterms:modified xsi:type="dcterms:W3CDTF">2024-08-05T18:38:19Z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